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ЛАН ФХД 2023\"/>
    </mc:Choice>
  </mc:AlternateContent>
  <bookViews>
    <workbookView xWindow="0" yWindow="0" windowWidth="28800" windowHeight="12330" activeTab="5"/>
  </bookViews>
  <sheets>
    <sheet name="стр.1_4" sheetId="4" r:id="rId1"/>
    <sheet name="стр.1_4 (2)" sheetId="6" r:id="rId2"/>
    <sheet name="1.1." sheetId="7" r:id="rId3"/>
    <sheet name="налоги" sheetId="8" r:id="rId4"/>
    <sheet name="Лист1" sheetId="9" r:id="rId5"/>
    <sheet name="стр.5_6" sheetId="5" r:id="rId6"/>
    <sheet name="Лист3" sheetId="11" r:id="rId7"/>
    <sheet name="Лист2" sheetId="10" r:id="rId8"/>
  </sheets>
  <definedNames>
    <definedName name="TABLE" localSheetId="0">стр.1_4!#REF!</definedName>
    <definedName name="TABLE" localSheetId="1">'стр.1_4 (2)'!#REF!</definedName>
    <definedName name="TABLE" localSheetId="5">стр.5_6!#REF!</definedName>
    <definedName name="TABLE_2" localSheetId="0">стр.1_4!#REF!</definedName>
    <definedName name="TABLE_2" localSheetId="1">'стр.1_4 (2)'!#REF!</definedName>
    <definedName name="TABLE_2" localSheetId="5">стр.5_6!#REF!</definedName>
    <definedName name="_xlnm.Print_Titles" localSheetId="1">'стр.1_4 (2)'!$5:$7</definedName>
    <definedName name="_xlnm.Print_Titles" localSheetId="5">стр.5_6!$3:$6</definedName>
    <definedName name="_xlnm.Print_Area" localSheetId="4">Лист1!$A$1:$DE$186</definedName>
    <definedName name="_xlnm.Print_Area" localSheetId="7">Лист2!$A$1:$FF$54</definedName>
    <definedName name="_xlnm.Print_Area" localSheetId="0">стр.1_4!$A$1:$FR$25</definedName>
    <definedName name="_xlnm.Print_Area" localSheetId="1">'стр.1_4 (2)'!$A$1:$V$105</definedName>
    <definedName name="_xlnm.Print_Area" localSheetId="5">стр.5_6!$A$1:$FF$60</definedName>
  </definedNames>
  <calcPr calcId="162913"/>
</workbook>
</file>

<file path=xl/calcChain.xml><?xml version="1.0" encoding="utf-8"?>
<calcChain xmlns="http://schemas.openxmlformats.org/spreadsheetml/2006/main">
  <c r="DG10" i="5" l="1"/>
  <c r="CK134" i="9"/>
  <c r="I76" i="6"/>
  <c r="I22" i="6"/>
  <c r="DE108" i="9" l="1"/>
  <c r="CM108" i="9"/>
  <c r="H71" i="6"/>
  <c r="H13" i="6"/>
  <c r="J15" i="6" l="1"/>
  <c r="EG15" i="5" l="1"/>
  <c r="DT15" i="5"/>
  <c r="DT32" i="5" s="1"/>
  <c r="EO39" i="10" l="1"/>
  <c r="EO49" i="10"/>
  <c r="EO31" i="10"/>
  <c r="EO30" i="10"/>
  <c r="EG7" i="5" l="1"/>
  <c r="DT7" i="5"/>
  <c r="S13" i="6" l="1"/>
  <c r="L13" i="6"/>
  <c r="K31" i="6"/>
  <c r="R31" i="6"/>
  <c r="CM86" i="9"/>
  <c r="CK32" i="9"/>
  <c r="L97" i="6"/>
  <c r="H98" i="6"/>
  <c r="H68" i="6"/>
  <c r="M49" i="6"/>
  <c r="I49" i="6"/>
  <c r="I50" i="6"/>
  <c r="S10" i="6"/>
  <c r="CK178" i="9" l="1"/>
  <c r="BU167" i="9" l="1"/>
  <c r="AO40" i="10" l="1"/>
  <c r="AO30" i="10" l="1"/>
  <c r="AO27" i="10"/>
  <c r="EO27" i="10" s="1"/>
  <c r="BF53" i="10" l="1"/>
  <c r="BF54" i="10"/>
  <c r="F9" i="7"/>
  <c r="CQ54" i="10"/>
  <c r="H11" i="7" s="1"/>
  <c r="BF52" i="10"/>
  <c r="F11" i="7" s="1"/>
  <c r="DI53" i="10"/>
  <c r="DI54" i="10" s="1"/>
  <c r="CQ53" i="10"/>
  <c r="CQ52" i="10"/>
  <c r="G11" i="7" s="1"/>
  <c r="Y54" i="10"/>
  <c r="Y53" i="10"/>
  <c r="D9" i="7" s="1"/>
  <c r="D10" i="7"/>
  <c r="Y52" i="10"/>
  <c r="AO49" i="10"/>
  <c r="AO47" i="10"/>
  <c r="AO34" i="10"/>
  <c r="AO33" i="10"/>
  <c r="DY33" i="10" s="1"/>
  <c r="AO32" i="10"/>
  <c r="EO32" i="10" s="1"/>
  <c r="AO24" i="10"/>
  <c r="DY49" i="10"/>
  <c r="D9" i="8"/>
  <c r="EO33" i="10" l="1"/>
  <c r="DY34" i="10"/>
  <c r="EO34" i="10"/>
  <c r="E11" i="7"/>
  <c r="H9" i="7"/>
  <c r="DE149" i="9" l="1"/>
  <c r="DG11" i="5" l="1"/>
  <c r="DD124" i="9" l="1"/>
  <c r="DE130" i="9"/>
  <c r="DD130" i="9"/>
  <c r="DE129" i="9"/>
  <c r="DD129" i="9"/>
  <c r="H11" i="8"/>
  <c r="I7" i="8"/>
  <c r="H7" i="8"/>
  <c r="G7" i="8"/>
  <c r="BE150" i="9"/>
  <c r="BE130" i="9"/>
  <c r="M21" i="6"/>
  <c r="H14" i="6" l="1"/>
  <c r="G36" i="6" l="1"/>
  <c r="H32" i="6"/>
  <c r="H67" i="6" l="1"/>
  <c r="G45" i="6" l="1"/>
  <c r="G11" i="8" l="1"/>
  <c r="H32" i="7" l="1"/>
  <c r="G32" i="7"/>
  <c r="E32" i="7"/>
  <c r="I31" i="7"/>
  <c r="H31" i="7"/>
  <c r="G31" i="7"/>
  <c r="E31" i="7"/>
  <c r="I67" i="6" l="1"/>
  <c r="DD126" i="9" l="1"/>
  <c r="G81" i="6" l="1"/>
  <c r="H51" i="6" l="1"/>
  <c r="BU170" i="9" l="1"/>
  <c r="BU169" i="9"/>
  <c r="M67" i="6" l="1"/>
  <c r="S99" i="6" l="1"/>
  <c r="R99" i="6" s="1"/>
  <c r="S98" i="6"/>
  <c r="K99" i="6"/>
  <c r="H97" i="6"/>
  <c r="G99" i="6"/>
  <c r="G98" i="6"/>
  <c r="S97" i="6" l="1"/>
  <c r="R98" i="6"/>
  <c r="R97" i="6" s="1"/>
  <c r="G97" i="6"/>
  <c r="K98" i="6"/>
  <c r="K97" i="6" s="1"/>
  <c r="L74" i="6"/>
  <c r="K74" i="6" s="1"/>
  <c r="L73" i="6"/>
  <c r="G74" i="6"/>
  <c r="G73" i="6"/>
  <c r="S74" i="6" l="1"/>
  <c r="R74" i="6" s="1"/>
  <c r="K73" i="6"/>
  <c r="S73" i="6"/>
  <c r="R73" i="6" l="1"/>
  <c r="C13" i="11"/>
  <c r="C9" i="11"/>
  <c r="G83" i="6"/>
  <c r="DE142" i="9" l="1"/>
  <c r="DE126" i="9"/>
  <c r="DD127" i="9"/>
  <c r="DE127" i="9" s="1"/>
  <c r="DE124" i="9"/>
  <c r="CM109" i="9"/>
  <c r="C10" i="11" s="1"/>
  <c r="DE102" i="9"/>
  <c r="DE29" i="9"/>
  <c r="DE44" i="9" s="1"/>
  <c r="DE58" i="9" s="1"/>
  <c r="DE70" i="9" s="1"/>
  <c r="DE84" i="9" s="1"/>
  <c r="DE92" i="9" s="1"/>
  <c r="DE100" i="9" s="1"/>
  <c r="DE114" i="9" s="1"/>
  <c r="DE121" i="9" s="1"/>
  <c r="DE140" i="9" s="1"/>
  <c r="DE159" i="9" s="1"/>
  <c r="DD29" i="9"/>
  <c r="DD44" i="9" s="1"/>
  <c r="DD58" i="9" s="1"/>
  <c r="DD70" i="9" s="1"/>
  <c r="DD84" i="9" s="1"/>
  <c r="DD92" i="9" s="1"/>
  <c r="DD100" i="9" s="1"/>
  <c r="DD114" i="9" s="1"/>
  <c r="DD121" i="9" s="1"/>
  <c r="DD140" i="9" s="1"/>
  <c r="DD159" i="9" s="1"/>
  <c r="CK29" i="9"/>
  <c r="CF44" i="9" s="1"/>
  <c r="CK58" i="9" s="1"/>
  <c r="CK70" i="9" s="1"/>
  <c r="CM84" i="9" s="1"/>
  <c r="CK92" i="9" s="1"/>
  <c r="CM100" i="9" s="1"/>
  <c r="CK114" i="9" s="1"/>
  <c r="CK121" i="9" s="1"/>
  <c r="CK140" i="9" s="1"/>
  <c r="CK159" i="9" s="1"/>
  <c r="DE14" i="9"/>
  <c r="DD14" i="9"/>
  <c r="CK14" i="9"/>
  <c r="DE31" i="9"/>
  <c r="E9" i="8"/>
  <c r="T67" i="6"/>
  <c r="R83" i="6"/>
  <c r="R84" i="6"/>
  <c r="R85" i="6"/>
  <c r="K84" i="6"/>
  <c r="K85" i="6"/>
  <c r="G85" i="6"/>
  <c r="S82" i="6"/>
  <c r="S72" i="6"/>
  <c r="S71" i="6"/>
  <c r="S52" i="6"/>
  <c r="T49" i="6"/>
  <c r="T48" i="6"/>
  <c r="K43" i="6"/>
  <c r="K46" i="6"/>
  <c r="S46" i="6"/>
  <c r="R46" i="6" s="1"/>
  <c r="S44" i="6"/>
  <c r="S35" i="6"/>
  <c r="S34" i="6"/>
  <c r="L32" i="6"/>
  <c r="T22" i="6"/>
  <c r="S32" i="6" l="1"/>
  <c r="DE177" i="9"/>
  <c r="DE48" i="9" l="1"/>
  <c r="DE46" i="9"/>
  <c r="BU168" i="9" l="1"/>
  <c r="DE107" i="9" l="1"/>
  <c r="DE106" i="9"/>
  <c r="DE103" i="9"/>
  <c r="G84" i="6"/>
  <c r="G72" i="6"/>
  <c r="T50" i="6" l="1"/>
  <c r="CK151" i="9" l="1"/>
  <c r="CK154" i="9" s="1"/>
  <c r="C12" i="11" s="1"/>
  <c r="BE129" i="9"/>
  <c r="BE153" i="9" l="1"/>
  <c r="BE133" i="9"/>
  <c r="BE152" i="9" l="1"/>
  <c r="BE132" i="9"/>
  <c r="G46" i="6" l="1"/>
  <c r="K83" i="6" l="1"/>
  <c r="K82" i="6"/>
  <c r="C14" i="11" l="1"/>
  <c r="DE172" i="9" l="1"/>
  <c r="DD172" i="9"/>
  <c r="DD178" i="9" s="1"/>
  <c r="BU162" i="9"/>
  <c r="BE149" i="9"/>
  <c r="BE148" i="9"/>
  <c r="BE147" i="9"/>
  <c r="BE146" i="9"/>
  <c r="DE146" i="9"/>
  <c r="DD146" i="9"/>
  <c r="BE151" i="9"/>
  <c r="DE150" i="9"/>
  <c r="DD150" i="9"/>
  <c r="DE131" i="9"/>
  <c r="DD131" i="9"/>
  <c r="DE123" i="9"/>
  <c r="DE135" i="9" s="1"/>
  <c r="DD123" i="9"/>
  <c r="DD135" i="9" s="1"/>
  <c r="DE32" i="9"/>
  <c r="DD32" i="9"/>
  <c r="E20" i="8"/>
  <c r="E17" i="8"/>
  <c r="E14" i="8"/>
  <c r="H14" i="8" s="1"/>
  <c r="F11" i="8"/>
  <c r="D20" i="8"/>
  <c r="D17" i="8"/>
  <c r="G17" i="8" s="1"/>
  <c r="D14" i="8"/>
  <c r="G14" i="8" s="1"/>
  <c r="F17" i="8" l="1"/>
  <c r="I11" i="8"/>
  <c r="F14" i="8"/>
  <c r="I14" i="8" s="1"/>
  <c r="F20" i="8"/>
  <c r="H33" i="7"/>
  <c r="G33" i="7"/>
  <c r="F33" i="7"/>
  <c r="H22" i="7"/>
  <c r="G22" i="7"/>
  <c r="D31" i="7"/>
  <c r="E33" i="7"/>
  <c r="F22" i="7"/>
  <c r="F10" i="7"/>
  <c r="F21" i="7" s="1"/>
  <c r="F32" i="7" s="1"/>
  <c r="DY53" i="10"/>
  <c r="DY40" i="10"/>
  <c r="E22" i="7"/>
  <c r="M47" i="6"/>
  <c r="I13" i="6"/>
  <c r="S67" i="6"/>
  <c r="L67" i="6"/>
  <c r="G33" i="6"/>
  <c r="I21" i="6"/>
  <c r="J13" i="6"/>
  <c r="G13" i="6" s="1"/>
  <c r="AO53" i="10" l="1"/>
  <c r="G9" i="7"/>
  <c r="E9" i="7" s="1"/>
  <c r="EO40" i="10"/>
  <c r="H10" i="7"/>
  <c r="DE18" i="9"/>
  <c r="DD18" i="9"/>
  <c r="DE178" i="9"/>
  <c r="E14" i="11" l="1"/>
  <c r="D14" i="11"/>
  <c r="E13" i="11"/>
  <c r="D13" i="11"/>
  <c r="DD154" i="9"/>
  <c r="E9" i="11"/>
  <c r="D9" i="11"/>
  <c r="BX54" i="10" l="1"/>
  <c r="DY23" i="10"/>
  <c r="AO23" i="10" s="1"/>
  <c r="EO23" i="10" s="1"/>
  <c r="DI52" i="10"/>
  <c r="AO50" i="10"/>
  <c r="AO48" i="10"/>
  <c r="AO46" i="10"/>
  <c r="AO45" i="10"/>
  <c r="AO44" i="10"/>
  <c r="AO43" i="10"/>
  <c r="AO42" i="10"/>
  <c r="AO41" i="10"/>
  <c r="EO41" i="10" s="1"/>
  <c r="AO39" i="10"/>
  <c r="AO38" i="10"/>
  <c r="DY38" i="10" s="1"/>
  <c r="AO37" i="10"/>
  <c r="EO37" i="10" s="1"/>
  <c r="AO36" i="10"/>
  <c r="EO36" i="10" s="1"/>
  <c r="AO35" i="10"/>
  <c r="AO31" i="10"/>
  <c r="DY30" i="10"/>
  <c r="AO29" i="10"/>
  <c r="DY29" i="10" s="1"/>
  <c r="AO28" i="10"/>
  <c r="EO28" i="10" s="1"/>
  <c r="AO26" i="10"/>
  <c r="EO26" i="10" s="1"/>
  <c r="AO25" i="10"/>
  <c r="EO25" i="10" s="1"/>
  <c r="EO24" i="10"/>
  <c r="FH37" i="10" s="1"/>
  <c r="DY39" i="10" l="1"/>
  <c r="F20" i="7"/>
  <c r="F31" i="7"/>
  <c r="DY52" i="10"/>
  <c r="AO52" i="10" s="1"/>
  <c r="EO52" i="10" s="1"/>
  <c r="I11" i="7" s="1"/>
  <c r="D32" i="7"/>
  <c r="D21" i="7"/>
  <c r="DY35" i="10"/>
  <c r="EO35" i="10"/>
  <c r="DY48" i="10"/>
  <c r="EO48" i="10" s="1"/>
  <c r="DY44" i="10"/>
  <c r="EO44" i="10" s="1"/>
  <c r="DY43" i="10"/>
  <c r="EO43" i="10" s="1"/>
  <c r="DY50" i="10"/>
  <c r="EO50" i="10" s="1"/>
  <c r="DY27" i="10"/>
  <c r="DY47" i="10"/>
  <c r="EO47" i="10" s="1"/>
  <c r="EO38" i="10"/>
  <c r="EO29" i="10"/>
  <c r="EO53" i="10" s="1"/>
  <c r="I9" i="7" s="1"/>
  <c r="DY45" i="10"/>
  <c r="EO45" i="10" s="1"/>
  <c r="DY41" i="10"/>
  <c r="DY36" i="10"/>
  <c r="DY32" i="10"/>
  <c r="DY28" i="10"/>
  <c r="DY26" i="10"/>
  <c r="DY24" i="10"/>
  <c r="DY25" i="10"/>
  <c r="DY31" i="10"/>
  <c r="DY37" i="10"/>
  <c r="DY42" i="10"/>
  <c r="EO42" i="10" s="1"/>
  <c r="DY46" i="10"/>
  <c r="EO46" i="10" s="1"/>
  <c r="FH40" i="10" l="1"/>
  <c r="EO54" i="10"/>
  <c r="I10" i="7" s="1"/>
  <c r="EO51" i="10"/>
  <c r="DY54" i="10"/>
  <c r="I33" i="7"/>
  <c r="I22" i="7"/>
  <c r="I23" i="7" s="1"/>
  <c r="DE154" i="9"/>
  <c r="E12" i="11" s="1"/>
  <c r="D12" i="11"/>
  <c r="E11" i="11"/>
  <c r="D11" i="11"/>
  <c r="DE109" i="9"/>
  <c r="E10" i="11" s="1"/>
  <c r="DD109" i="9"/>
  <c r="D10" i="11" s="1"/>
  <c r="D15" i="11" s="1"/>
  <c r="DE87" i="9"/>
  <c r="DD87" i="9"/>
  <c r="DE49" i="9"/>
  <c r="DD49" i="9"/>
  <c r="DE35" i="9"/>
  <c r="DD35" i="9"/>
  <c r="BU177" i="9"/>
  <c r="BU173" i="9"/>
  <c r="BU172" i="9"/>
  <c r="BE145" i="9"/>
  <c r="BE144" i="9"/>
  <c r="BE142" i="9"/>
  <c r="BE131" i="9"/>
  <c r="CK128" i="9"/>
  <c r="CK135" i="9" s="1"/>
  <c r="C11" i="11" s="1"/>
  <c r="BE127" i="9"/>
  <c r="BE126" i="9"/>
  <c r="BE124" i="9"/>
  <c r="BE123" i="9"/>
  <c r="AQ107" i="9"/>
  <c r="AQ106" i="9"/>
  <c r="AQ105" i="9"/>
  <c r="AQ104" i="9"/>
  <c r="AQ103" i="9"/>
  <c r="AQ102" i="9"/>
  <c r="CK95" i="9"/>
  <c r="CM87" i="9"/>
  <c r="BW86" i="9"/>
  <c r="CK61" i="9"/>
  <c r="CF49" i="9"/>
  <c r="C8" i="11" s="1"/>
  <c r="E8" i="11" s="1"/>
  <c r="BE48" i="9"/>
  <c r="BE47" i="9"/>
  <c r="BE46" i="9"/>
  <c r="CK35" i="9"/>
  <c r="C7" i="11" s="1"/>
  <c r="BE34" i="9"/>
  <c r="BE33" i="9"/>
  <c r="BE32" i="9"/>
  <c r="BE31" i="9"/>
  <c r="CK18" i="9"/>
  <c r="G10" i="7" l="1"/>
  <c r="AO54" i="10"/>
  <c r="I32" i="7"/>
  <c r="I12" i="7"/>
  <c r="E10" i="7"/>
  <c r="I34" i="7"/>
  <c r="E15" i="11"/>
  <c r="E18" i="8"/>
  <c r="F18" i="8"/>
  <c r="D18" i="8"/>
  <c r="E15" i="8"/>
  <c r="F15" i="8"/>
  <c r="D15" i="8"/>
  <c r="E12" i="8"/>
  <c r="F12" i="8"/>
  <c r="D12" i="8"/>
  <c r="F9" i="8"/>
  <c r="G9" i="8"/>
  <c r="H9" i="8"/>
  <c r="I9" i="8"/>
  <c r="H20" i="8"/>
  <c r="I20" i="8"/>
  <c r="G20" i="8"/>
  <c r="G21" i="8" s="1"/>
  <c r="H17" i="8"/>
  <c r="H15" i="8" s="1"/>
  <c r="I17" i="8"/>
  <c r="I15" i="8" s="1"/>
  <c r="G15" i="8"/>
  <c r="H12" i="8"/>
  <c r="I12" i="8"/>
  <c r="G12" i="8"/>
  <c r="I21" i="8" l="1"/>
  <c r="H21" i="8"/>
  <c r="H18" i="8"/>
  <c r="G18" i="8"/>
  <c r="C15" i="11"/>
  <c r="I18" i="8"/>
  <c r="R86" i="6"/>
  <c r="U67" i="6"/>
  <c r="N67" i="6"/>
  <c r="K86" i="6"/>
  <c r="R49" i="6"/>
  <c r="K49" i="6"/>
  <c r="U47" i="6"/>
  <c r="T47" i="6"/>
  <c r="S47" i="6"/>
  <c r="N47" i="6"/>
  <c r="L47" i="6"/>
  <c r="J67" i="6"/>
  <c r="G86" i="6"/>
  <c r="G87" i="6"/>
  <c r="I47" i="6"/>
  <c r="G49" i="6"/>
  <c r="R29" i="6"/>
  <c r="U24" i="6"/>
  <c r="T24" i="6"/>
  <c r="S24" i="6"/>
  <c r="U28" i="6"/>
  <c r="T28" i="6"/>
  <c r="T26" i="6" s="1"/>
  <c r="S28" i="6"/>
  <c r="S26" i="6" s="1"/>
  <c r="R105" i="6"/>
  <c r="U104" i="6"/>
  <c r="T104" i="6"/>
  <c r="S104" i="6"/>
  <c r="K105" i="6"/>
  <c r="N104" i="6"/>
  <c r="M104" i="6"/>
  <c r="L104" i="6"/>
  <c r="G105" i="6"/>
  <c r="I104" i="6"/>
  <c r="J104" i="6"/>
  <c r="H104" i="6"/>
  <c r="R103" i="6"/>
  <c r="R102" i="6"/>
  <c r="R101" i="6"/>
  <c r="U100" i="6"/>
  <c r="T100" i="6"/>
  <c r="S100" i="6"/>
  <c r="K103" i="6"/>
  <c r="K102" i="6"/>
  <c r="K101" i="6"/>
  <c r="N100" i="6"/>
  <c r="M100" i="6"/>
  <c r="L100" i="6"/>
  <c r="G102" i="6"/>
  <c r="G103" i="6"/>
  <c r="I100" i="6"/>
  <c r="J100" i="6"/>
  <c r="H100" i="6"/>
  <c r="R96" i="6"/>
  <c r="R95" i="6"/>
  <c r="R94" i="6"/>
  <c r="R93" i="6"/>
  <c r="R92" i="6"/>
  <c r="R91" i="6"/>
  <c r="R90" i="6"/>
  <c r="R89" i="6"/>
  <c r="R88" i="6"/>
  <c r="R87" i="6"/>
  <c r="R82" i="6"/>
  <c r="R80" i="6"/>
  <c r="R79" i="6"/>
  <c r="R78" i="6"/>
  <c r="R77" i="6"/>
  <c r="R76" i="6"/>
  <c r="R75" i="6"/>
  <c r="R72" i="6"/>
  <c r="R71" i="6"/>
  <c r="R70" i="6"/>
  <c r="R69" i="6"/>
  <c r="R68" i="6"/>
  <c r="K96" i="6"/>
  <c r="K95" i="6"/>
  <c r="K94" i="6"/>
  <c r="K93" i="6"/>
  <c r="K92" i="6"/>
  <c r="K91" i="6"/>
  <c r="K90" i="6"/>
  <c r="K89" i="6"/>
  <c r="K88" i="6"/>
  <c r="K87" i="6"/>
  <c r="K80" i="6"/>
  <c r="K79" i="6"/>
  <c r="K78" i="6"/>
  <c r="K77" i="6"/>
  <c r="K76" i="6"/>
  <c r="K75" i="6"/>
  <c r="K72" i="6"/>
  <c r="K71" i="6"/>
  <c r="K70" i="6"/>
  <c r="K69" i="6"/>
  <c r="K68" i="6"/>
  <c r="G69" i="6"/>
  <c r="G70" i="6"/>
  <c r="G71" i="6"/>
  <c r="G75" i="6"/>
  <c r="G76" i="6"/>
  <c r="G77" i="6"/>
  <c r="G78" i="6"/>
  <c r="G79" i="6"/>
  <c r="G80" i="6"/>
  <c r="G82" i="6"/>
  <c r="G88" i="6"/>
  <c r="G89" i="6"/>
  <c r="G90" i="6"/>
  <c r="G91" i="6"/>
  <c r="G92" i="6"/>
  <c r="G93" i="6"/>
  <c r="G94" i="6"/>
  <c r="G95" i="6"/>
  <c r="G96" i="6"/>
  <c r="G68" i="6"/>
  <c r="M62" i="6"/>
  <c r="M61" i="6" s="1"/>
  <c r="R66" i="6"/>
  <c r="R65" i="6"/>
  <c r="R64" i="6"/>
  <c r="R63" i="6"/>
  <c r="U62" i="6"/>
  <c r="T62" i="6"/>
  <c r="S62" i="6"/>
  <c r="K66" i="6"/>
  <c r="K65" i="6"/>
  <c r="K64" i="6"/>
  <c r="K63" i="6"/>
  <c r="N62" i="6"/>
  <c r="L62" i="6"/>
  <c r="I62" i="6"/>
  <c r="I61" i="6" s="1"/>
  <c r="DG18" i="5" s="1"/>
  <c r="J62" i="6"/>
  <c r="H62" i="6"/>
  <c r="H61" i="6" s="1"/>
  <c r="DG15" i="5" s="1"/>
  <c r="DG16" i="5" s="1"/>
  <c r="G66" i="6"/>
  <c r="G65" i="6"/>
  <c r="G64" i="6"/>
  <c r="G63" i="6"/>
  <c r="S59" i="6"/>
  <c r="T59" i="6"/>
  <c r="U59" i="6"/>
  <c r="L59" i="6"/>
  <c r="M59" i="6"/>
  <c r="N59" i="6"/>
  <c r="H59" i="6"/>
  <c r="I59" i="6"/>
  <c r="J59" i="6"/>
  <c r="R60" i="6"/>
  <c r="R59" i="6" s="1"/>
  <c r="K60" i="6"/>
  <c r="K59" i="6" s="1"/>
  <c r="G60" i="6"/>
  <c r="G59" i="6" s="1"/>
  <c r="U51" i="6"/>
  <c r="T51" i="6"/>
  <c r="S51" i="6"/>
  <c r="R53" i="6"/>
  <c r="R54" i="6"/>
  <c r="R55" i="6"/>
  <c r="R56" i="6"/>
  <c r="R57" i="6"/>
  <c r="R58" i="6"/>
  <c r="R52" i="6"/>
  <c r="K53" i="6"/>
  <c r="K54" i="6"/>
  <c r="K55" i="6"/>
  <c r="K56" i="6"/>
  <c r="K57" i="6"/>
  <c r="K58" i="6"/>
  <c r="K52" i="6"/>
  <c r="L51" i="6"/>
  <c r="M51" i="6"/>
  <c r="N51" i="6"/>
  <c r="I51" i="6"/>
  <c r="J51" i="6"/>
  <c r="G53" i="6"/>
  <c r="G54" i="6"/>
  <c r="G55" i="6"/>
  <c r="G56" i="6"/>
  <c r="G57" i="6"/>
  <c r="G58" i="6"/>
  <c r="G52" i="6"/>
  <c r="T32" i="6"/>
  <c r="U32" i="6"/>
  <c r="M32" i="6"/>
  <c r="N32" i="6"/>
  <c r="I32" i="6"/>
  <c r="J32" i="6"/>
  <c r="G43" i="6"/>
  <c r="J47" i="6"/>
  <c r="H47" i="6"/>
  <c r="R50" i="6"/>
  <c r="R48" i="6"/>
  <c r="K50" i="6"/>
  <c r="K48" i="6"/>
  <c r="G50" i="6"/>
  <c r="G48" i="6"/>
  <c r="G42" i="6"/>
  <c r="R42" i="6"/>
  <c r="K42" i="6"/>
  <c r="R40" i="6"/>
  <c r="R41" i="6"/>
  <c r="K40" i="6"/>
  <c r="K41" i="6"/>
  <c r="G40" i="6"/>
  <c r="G41" i="6"/>
  <c r="G38" i="6"/>
  <c r="G37" i="6"/>
  <c r="R34" i="6"/>
  <c r="R35" i="6"/>
  <c r="K34" i="6"/>
  <c r="K35" i="6"/>
  <c r="G34" i="6"/>
  <c r="G35" i="6"/>
  <c r="M28" i="6"/>
  <c r="M26" i="6" s="1"/>
  <c r="N28" i="6"/>
  <c r="N26" i="6" s="1"/>
  <c r="L28" i="6"/>
  <c r="L26" i="6" s="1"/>
  <c r="I28" i="6"/>
  <c r="I26" i="6" s="1"/>
  <c r="J28" i="6"/>
  <c r="H28" i="6"/>
  <c r="H26" i="6" s="1"/>
  <c r="R22" i="6"/>
  <c r="R23" i="6"/>
  <c r="K22" i="6"/>
  <c r="K23" i="6"/>
  <c r="G22" i="6"/>
  <c r="G23" i="6"/>
  <c r="T21" i="6"/>
  <c r="U21" i="6"/>
  <c r="S21" i="6"/>
  <c r="N21" i="6"/>
  <c r="L21" i="6"/>
  <c r="J21" i="6"/>
  <c r="H21" i="6"/>
  <c r="V18" i="6"/>
  <c r="R11" i="6"/>
  <c r="R12" i="6"/>
  <c r="R14" i="6"/>
  <c r="R15" i="6"/>
  <c r="R16" i="6"/>
  <c r="R17" i="6"/>
  <c r="R19" i="6"/>
  <c r="R20" i="6"/>
  <c r="K12" i="6"/>
  <c r="K14" i="6"/>
  <c r="K15" i="6"/>
  <c r="K16" i="6"/>
  <c r="K17" i="6"/>
  <c r="K19" i="6"/>
  <c r="K20" i="6"/>
  <c r="G12" i="6"/>
  <c r="G14" i="6"/>
  <c r="G15" i="6"/>
  <c r="G16" i="6"/>
  <c r="G17" i="6"/>
  <c r="G19" i="6"/>
  <c r="G20" i="6"/>
  <c r="T18" i="6"/>
  <c r="U18" i="6"/>
  <c r="S18" i="6"/>
  <c r="M18" i="6"/>
  <c r="N18" i="6"/>
  <c r="L18" i="6"/>
  <c r="I18" i="6"/>
  <c r="J18" i="6"/>
  <c r="H18" i="6"/>
  <c r="T13" i="6"/>
  <c r="U13" i="6"/>
  <c r="M13" i="6"/>
  <c r="N13" i="6"/>
  <c r="K11" i="6"/>
  <c r="O11" i="6"/>
  <c r="P11" i="6"/>
  <c r="Q11" i="6"/>
  <c r="G11" i="6"/>
  <c r="O72" i="6"/>
  <c r="O67" i="6" s="1"/>
  <c r="O61" i="6" s="1"/>
  <c r="P72" i="6"/>
  <c r="P67" i="6" s="1"/>
  <c r="P61" i="6" s="1"/>
  <c r="Q72" i="6"/>
  <c r="Q67" i="6" s="1"/>
  <c r="Q61" i="6" s="1"/>
  <c r="ET29" i="5"/>
  <c r="ET30" i="5" s="1"/>
  <c r="ET19" i="5"/>
  <c r="ET20" i="5" s="1"/>
  <c r="ET21" i="5" s="1"/>
  <c r="ET16" i="5"/>
  <c r="ET14" i="5"/>
  <c r="V67" i="6"/>
  <c r="V61" i="6" s="1"/>
  <c r="N24" i="6"/>
  <c r="O51" i="6"/>
  <c r="P51" i="6"/>
  <c r="Q51" i="6"/>
  <c r="V51" i="6"/>
  <c r="O104" i="6"/>
  <c r="P104" i="6"/>
  <c r="Q104" i="6"/>
  <c r="V104" i="6"/>
  <c r="O100" i="6"/>
  <c r="P100" i="6"/>
  <c r="Q100" i="6"/>
  <c r="V100" i="6"/>
  <c r="R25" i="6"/>
  <c r="R30" i="6"/>
  <c r="R33" i="6"/>
  <c r="R37" i="6"/>
  <c r="R38" i="6"/>
  <c r="R39" i="6"/>
  <c r="R43" i="6"/>
  <c r="R44" i="6"/>
  <c r="K25" i="6"/>
  <c r="K29" i="6"/>
  <c r="K30" i="6"/>
  <c r="K33" i="6"/>
  <c r="K37" i="6"/>
  <c r="K38" i="6"/>
  <c r="K39" i="6"/>
  <c r="K44" i="6"/>
  <c r="G25" i="6"/>
  <c r="G29" i="6"/>
  <c r="G30" i="6"/>
  <c r="G39" i="6"/>
  <c r="G44" i="6"/>
  <c r="G101" i="6"/>
  <c r="I24" i="6"/>
  <c r="J24" i="6"/>
  <c r="L24" i="6"/>
  <c r="M24" i="6"/>
  <c r="O24" i="6"/>
  <c r="P24" i="6"/>
  <c r="Q24" i="6"/>
  <c r="V24" i="6"/>
  <c r="H24" i="6"/>
  <c r="O21" i="6"/>
  <c r="P21" i="6"/>
  <c r="Q21" i="6"/>
  <c r="V21" i="6"/>
  <c r="O18" i="6"/>
  <c r="P18" i="6"/>
  <c r="Q18" i="6"/>
  <c r="O13" i="6"/>
  <c r="P13" i="6"/>
  <c r="Q13" i="6"/>
  <c r="V13" i="6"/>
  <c r="DG32" i="5" l="1"/>
  <c r="DG33" i="5" s="1"/>
  <c r="H10" i="6"/>
  <c r="G67" i="6"/>
  <c r="DG7" i="5" s="1"/>
  <c r="K67" i="6"/>
  <c r="G32" i="6"/>
  <c r="I31" i="6"/>
  <c r="M31" i="6"/>
  <c r="L61" i="6"/>
  <c r="S61" i="6"/>
  <c r="S31" i="6" s="1"/>
  <c r="R32" i="6"/>
  <c r="K32" i="6"/>
  <c r="R67" i="6"/>
  <c r="G47" i="6"/>
  <c r="M10" i="6"/>
  <c r="K13" i="6"/>
  <c r="K100" i="6"/>
  <c r="K47" i="6"/>
  <c r="R28" i="6"/>
  <c r="R47" i="6"/>
  <c r="G100" i="6"/>
  <c r="R62" i="6"/>
  <c r="R24" i="6"/>
  <c r="K62" i="6"/>
  <c r="H31" i="6"/>
  <c r="CK179" i="9" s="1"/>
  <c r="R13" i="6"/>
  <c r="G51" i="6"/>
  <c r="R51" i="6"/>
  <c r="U26" i="6"/>
  <c r="R26" i="6" s="1"/>
  <c r="G62" i="6"/>
  <c r="R104" i="6"/>
  <c r="K104" i="6"/>
  <c r="R100" i="6"/>
  <c r="J61" i="6"/>
  <c r="J31" i="6" s="1"/>
  <c r="T61" i="6"/>
  <c r="T31" i="6" s="1"/>
  <c r="K51" i="6"/>
  <c r="K26" i="6"/>
  <c r="G28" i="6"/>
  <c r="N10" i="6"/>
  <c r="G26" i="6"/>
  <c r="L10" i="6"/>
  <c r="K10" i="6" s="1"/>
  <c r="K21" i="6"/>
  <c r="I10" i="6"/>
  <c r="T10" i="6"/>
  <c r="K28" i="6"/>
  <c r="R21" i="6"/>
  <c r="G21" i="6"/>
  <c r="R18" i="6"/>
  <c r="K18" i="6"/>
  <c r="G18" i="6"/>
  <c r="U61" i="6"/>
  <c r="EG28" i="5" s="1"/>
  <c r="N61" i="6"/>
  <c r="DT28" i="5" s="1"/>
  <c r="G104" i="6"/>
  <c r="P10" i="6"/>
  <c r="G24" i="6"/>
  <c r="V10" i="6"/>
  <c r="K24" i="6"/>
  <c r="Q10" i="6"/>
  <c r="O10" i="6"/>
  <c r="DG14" i="5" l="1"/>
  <c r="G61" i="6"/>
  <c r="G31" i="6" s="1"/>
  <c r="DD179" i="9"/>
  <c r="DE179" i="9"/>
  <c r="K61" i="6"/>
  <c r="J10" i="6"/>
  <c r="G10" i="6" s="1"/>
  <c r="R61" i="6"/>
  <c r="DT14" i="5"/>
  <c r="DG28" i="5"/>
  <c r="DG36" i="5" s="1"/>
  <c r="DG37" i="5" s="1"/>
  <c r="DG19" i="5"/>
  <c r="DG31" i="5"/>
  <c r="EG16" i="5"/>
  <c r="EG31" i="5"/>
  <c r="EG36" i="5"/>
  <c r="EG39" i="5" s="1"/>
  <c r="DT31" i="5"/>
  <c r="DT36" i="5"/>
  <c r="DT38" i="5" s="1"/>
  <c r="DT16" i="5"/>
  <c r="DT18" i="5"/>
  <c r="U10" i="6"/>
  <c r="EG18" i="5"/>
  <c r="U31" i="6"/>
  <c r="N31" i="6"/>
  <c r="R10" i="6"/>
  <c r="L31" i="6"/>
  <c r="EG19" i="5" l="1"/>
  <c r="EG32" i="5"/>
  <c r="EG35" i="5" s="1"/>
  <c r="DT19" i="5"/>
  <c r="DT34" i="5"/>
  <c r="EG14" i="5"/>
</calcChain>
</file>

<file path=xl/sharedStrings.xml><?xml version="1.0" encoding="utf-8"?>
<sst xmlns="http://schemas.openxmlformats.org/spreadsheetml/2006/main" count="1096" uniqueCount="566">
  <si>
    <t>Наименование показателя</t>
  </si>
  <si>
    <t>Код строки</t>
  </si>
  <si>
    <t>на 20</t>
  </si>
  <si>
    <t xml:space="preserve"> г.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</si>
  <si>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</si>
  <si>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</si>
  <si>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</si>
  <si>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</si>
  <si>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</si>
  <si>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</si>
  <si>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</si>
  <si>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</si>
  <si>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</si>
  <si>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</si>
  <si>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</si>
  <si>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</si>
  <si>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</si>
  <si>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</si>
  <si>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</si>
  <si>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Утверждаю</t>
  </si>
  <si>
    <t>Коды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</si>
  <si>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</si>
  <si>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</si>
  <si>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</si>
  <si>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</si>
  <si>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</si>
  <si>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</si>
  <si>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</si>
  <si>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</si>
  <si>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</si>
  <si>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</si>
  <si>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</si>
  <si>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</si>
  <si>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</si>
  <si>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</si>
  <si>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</si>
  <si>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</si>
  <si>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</si>
  <si>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1100</t>
  </si>
  <si>
    <t>1110</t>
  </si>
  <si>
    <t>1200</t>
  </si>
  <si>
    <t>1210</t>
  </si>
  <si>
    <t>1220</t>
  </si>
  <si>
    <t>1300</t>
  </si>
  <si>
    <t>1310</t>
  </si>
  <si>
    <t>1400</t>
  </si>
  <si>
    <t>1500</t>
  </si>
  <si>
    <t>1520</t>
  </si>
  <si>
    <t>1900</t>
  </si>
  <si>
    <t>1980</t>
  </si>
  <si>
    <t>1981</t>
  </si>
  <si>
    <t>2000</t>
  </si>
  <si>
    <t>2100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</si>
  <si>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</si>
  <si>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</si>
  <si>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</si>
  <si>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</si>
  <si>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</si>
  <si>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2130</t>
  </si>
  <si>
    <t>119</t>
  </si>
  <si>
    <t>2200</t>
  </si>
  <si>
    <t>2300</t>
  </si>
  <si>
    <t>850</t>
  </si>
  <si>
    <t>2310</t>
  </si>
  <si>
    <t>851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</si>
  <si>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</si>
  <si>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</si>
  <si>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</si>
  <si>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</si>
  <si>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</si>
  <si>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2400</t>
  </si>
  <si>
    <t>243</t>
  </si>
  <si>
    <t>244</t>
  </si>
  <si>
    <t>3000</t>
  </si>
  <si>
    <t>100</t>
  </si>
  <si>
    <t>3010</t>
  </si>
  <si>
    <t>3020</t>
  </si>
  <si>
    <t>4000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</si>
  <si>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</si>
  <si>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</si>
  <si>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</si>
  <si>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</si>
  <si>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</si>
  <si>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</si>
  <si>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</si>
  <si>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</si>
  <si>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</si>
  <si>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</si>
  <si>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</si>
  <si>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</si>
  <si>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</si>
  <si>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</si>
  <si>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</si>
  <si>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</si>
  <si>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</si>
  <si>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</si>
  <si>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</si>
  <si>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</si>
  <si>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</si>
  <si>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</si>
  <si>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</si>
  <si>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</si>
  <si>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</si>
  <si>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</si>
  <si>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</si>
  <si>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</si>
  <si>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</si>
  <si>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</si>
  <si>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</si>
  <si>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</si>
  <si>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</si>
  <si>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</si>
  <si>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</si>
  <si>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</si>
  <si>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</si>
  <si>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</si>
  <si>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</si>
  <si>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</si>
  <si>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</si>
  <si>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</si>
  <si>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</si>
  <si>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</si>
  <si>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</si>
  <si>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</si>
  <si>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</si>
  <si>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</si>
  <si>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</si>
  <si>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</si>
  <si>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</si>
  <si>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</si>
  <si>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</si>
  <si>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</si>
  <si>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</si>
  <si>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</si>
  <si>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</si>
  <si>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</si>
  <si>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</si>
  <si>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</si>
  <si>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20</t>
  </si>
  <si>
    <t>21</t>
  </si>
  <si>
    <t>22</t>
  </si>
  <si>
    <t>742401001</t>
  </si>
  <si>
    <t>доходы от операционной аренды</t>
  </si>
  <si>
    <t>Код по бюджетной классификации РФ</t>
  </si>
  <si>
    <t xml:space="preserve">Отраслевой код </t>
  </si>
  <si>
    <t>доходы по условным арендным платежам</t>
  </si>
  <si>
    <t>1230</t>
  </si>
  <si>
    <t>доходы от оказания платных услуг</t>
  </si>
  <si>
    <t>безвозмездные денежные поступления</t>
  </si>
  <si>
    <t>субсидии на финансовое обеспечение выполнения муниципального задания за счет средств бюджета публично-правового образования, создавшего учреждение</t>
  </si>
  <si>
    <t>безвозмездные денежные поступления, всего в том числе:</t>
  </si>
  <si>
    <t>1410</t>
  </si>
  <si>
    <t>1420</t>
  </si>
  <si>
    <t>прочие доходы, всего в том числе:</t>
  </si>
  <si>
    <t>иные доходы</t>
  </si>
  <si>
    <t>прочие поступления, всего из них:</t>
  </si>
  <si>
    <t>увеличение остатков денежных средств за счет возврата дебиторской задолженности прошлых лет</t>
  </si>
  <si>
    <t xml:space="preserve">налог на добавленную стоимость </t>
  </si>
  <si>
    <t>КВР</t>
  </si>
  <si>
    <t>КОСГУ</t>
  </si>
  <si>
    <t>211</t>
  </si>
  <si>
    <t>266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</si>
  <si>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</si>
  <si>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</si>
  <si>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>доходы от собственности, всего в том числе:</t>
  </si>
  <si>
    <t>уплата налогов, сборов и иных платежей, всего из них:</t>
  </si>
  <si>
    <t>налог на имущество организаций и земельный налог</t>
  </si>
  <si>
    <t>291</t>
  </si>
  <si>
    <t xml:space="preserve">расходы на закупку товаров, работ, услуг, всего </t>
  </si>
  <si>
    <t>прочую закупку товаров, работ и услуг, всего из них:</t>
  </si>
  <si>
    <t>221</t>
  </si>
  <si>
    <t>222</t>
  </si>
  <si>
    <t>223</t>
  </si>
  <si>
    <t>224</t>
  </si>
  <si>
    <t>225</t>
  </si>
  <si>
    <t>226</t>
  </si>
  <si>
    <t>310</t>
  </si>
  <si>
    <t>345</t>
  </si>
  <si>
    <t>услуги связи</t>
  </si>
  <si>
    <t>коммунальные услуги</t>
  </si>
  <si>
    <t>арендная плата за пользование имуществом</t>
  </si>
  <si>
    <t>услуги на содержание имущества</t>
  </si>
  <si>
    <t>увеличение стоимости мягкого инвентаря</t>
  </si>
  <si>
    <t>увеличение стоимости прочих материальных запасов однократного применения</t>
  </si>
  <si>
    <t>увеличение стоимости прочих оборотных запасов (материалов)</t>
  </si>
  <si>
    <t>транспортные услуги</t>
  </si>
  <si>
    <t>доходы от оказания услуг, работ, компенсации затрат учреждений, всего в том числе:</t>
  </si>
  <si>
    <t>доходы от штрафов, пеней, иных сумм принудительного изъятия, всего  в том числе:</t>
  </si>
  <si>
    <t>денежные взыскания (штрафы) за нарушение законодательства о закупках товаров, работ и услуг</t>
  </si>
  <si>
    <t>иные налоги (включаемые в состав расходов) в бюджеты бюджетной системы РФ, а также государственная пошлина</t>
  </si>
  <si>
    <t>прочие услуги</t>
  </si>
  <si>
    <t>увеличение стоимости основных средств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</si>
  <si>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</si>
  <si>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</si>
  <si>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</si>
  <si>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</si>
  <si>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</si>
  <si>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</si>
  <si>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</si>
  <si>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</si>
  <si>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</si>
  <si>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всего</t>
  </si>
  <si>
    <t xml:space="preserve">субсидия на финансовое обеспечение выполнения муниципального задания </t>
  </si>
  <si>
    <t>Поступления от иной приносящей</t>
  </si>
  <si>
    <t>поступления от иной приносящей</t>
  </si>
  <si>
    <t>213</t>
  </si>
  <si>
    <t>00000000000000021</t>
  </si>
  <si>
    <t>00000000000000022</t>
  </si>
  <si>
    <t>00000000000000025</t>
  </si>
  <si>
    <t>00000000000000026</t>
  </si>
  <si>
    <t>00000000000000010</t>
  </si>
  <si>
    <t>00000000000000040</t>
  </si>
  <si>
    <t>00000000000000024</t>
  </si>
  <si>
    <t>296</t>
  </si>
  <si>
    <t>00000000000000090</t>
  </si>
  <si>
    <t>2140</t>
  </si>
  <si>
    <t>292</t>
  </si>
  <si>
    <t>2410</t>
  </si>
  <si>
    <t>субсидии, представляемые в соответствии с абзацем вторым пункта 1 статьи 78.1 Бюджетного кодекса РФ</t>
  </si>
  <si>
    <t xml:space="preserve">Выплаты на закупку товаров, работ, услуг, всего </t>
  </si>
  <si>
    <t xml:space="preserve">Раздел 2. Сведения по выплатам на закупки товаров, работ, услуг 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</si>
  <si>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</si>
  <si>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</si>
  <si>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</si>
  <si>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>в том числе: в соответствии с Федеральным законом № 44-ФЗ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</si>
  <si>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</si>
  <si>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</si>
  <si>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 xml:space="preserve">в соответствии с Федеральным законом № 223-ФЗ </t>
  </si>
  <si>
    <t xml:space="preserve">за счет субсидий, предоставляемых на осуществление капитальных вложений 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</si>
  <si>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</si>
  <si>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240</t>
  </si>
  <si>
    <t>КЦСР</t>
  </si>
  <si>
    <t>0000000000</t>
  </si>
  <si>
    <t>администрации города Троицка</t>
  </si>
  <si>
    <t>753Р0933</t>
  </si>
  <si>
    <t>429</t>
  </si>
  <si>
    <t>Управление образования администрации города Троицка</t>
  </si>
  <si>
    <t xml:space="preserve">доходы от компенсации затрат"
</t>
  </si>
  <si>
    <t>1320</t>
  </si>
  <si>
    <t xml:space="preserve">возмещение ущерба имуществу (за исключением страховых возмещений)
</t>
  </si>
  <si>
    <t>в том числе:                                   оплата труда</t>
  </si>
  <si>
    <t>00000000000000066</t>
  </si>
  <si>
    <t xml:space="preserve">иные выплаты, за исключением фонда оплаты труда учреждений, лицам, привлекаемым согласно законодательству для выполнения отдельных полномочий
</t>
  </si>
  <si>
    <t>2150</t>
  </si>
  <si>
    <t>113</t>
  </si>
  <si>
    <t xml:space="preserve">взносы по обязательному социальному страхованию на выплаты по оплате труда работников и иные выплаты работникам учреждений </t>
  </si>
  <si>
    <t>социальные и иные выплаты населению, всего</t>
  </si>
  <si>
    <t>300</t>
  </si>
  <si>
    <t>в том числе: пособия, компенсации и иные социальные выплаты гражданам, кроме публичных нормативных обязательств</t>
  </si>
  <si>
    <t>2210</t>
  </si>
  <si>
    <t>321</t>
  </si>
  <si>
    <t>262</t>
  </si>
  <si>
    <t>293</t>
  </si>
  <si>
    <t>228</t>
  </si>
  <si>
    <t>347</t>
  </si>
  <si>
    <t>00000000000000028</t>
  </si>
  <si>
    <t>закупку товаров, работ, услуг в целях капитального ремонта государственного (муниципального) имущества, всего из них:</t>
  </si>
  <si>
    <t>прочие выплаты (кроме выплат на закупку  товаров, работ, услуг)</t>
  </si>
  <si>
    <t>830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</si>
  <si>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</si>
  <si>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831</t>
  </si>
  <si>
    <t>услуги, работы для целей капитальных вложений</t>
  </si>
  <si>
    <t>увеличение стоимости материальных запасов для целей капитальных вложений</t>
  </si>
  <si>
    <t>Расходы, всего</t>
  </si>
  <si>
    <t>в том числе: на выплаты персоналу, всего</t>
  </si>
  <si>
    <t>прочие налоги, уменьшающие доход</t>
  </si>
  <si>
    <t>3030</t>
  </si>
  <si>
    <t>Выплаты, уменьшающие доход, всего</t>
  </si>
  <si>
    <t xml:space="preserve">в том числе:                               налог на прибыль </t>
  </si>
  <si>
    <t xml:space="preserve">Прочие выплаты, всего </t>
  </si>
  <si>
    <t>из них:                                              возврат в бюджет средств субсидии</t>
  </si>
  <si>
    <t>13</t>
  </si>
  <si>
    <t>2500</t>
  </si>
  <si>
    <t>2510</t>
  </si>
  <si>
    <t>2511</t>
  </si>
  <si>
    <t>2512</t>
  </si>
  <si>
    <t>2513</t>
  </si>
  <si>
    <t>2514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</si>
  <si>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</si>
  <si>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</si>
  <si>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</si>
  <si>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</si>
  <si>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</si>
  <si>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</si>
  <si>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</si>
  <si>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</si>
  <si>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</si>
  <si>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</si>
  <si>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</si>
  <si>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</si>
  <si>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</si>
  <si>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доходы от субсидии на иные цели</t>
  </si>
  <si>
    <t>работы, услуги по содержанию имущества</t>
  </si>
  <si>
    <t>прочие работы, услуги</t>
  </si>
  <si>
    <t>012.2041.0004010.Ц11</t>
  </si>
  <si>
    <t>000.0000.0000000.011</t>
  </si>
  <si>
    <t>012.2041.0004010.Ц66</t>
  </si>
  <si>
    <t>012.2041.0004010.Ц13</t>
  </si>
  <si>
    <t>000.0000.0000000.013</t>
  </si>
  <si>
    <t>012.2041.0004050.Ц62</t>
  </si>
  <si>
    <t>012.1041.0004060.Ц62</t>
  </si>
  <si>
    <t>000.0000.0000000.062</t>
  </si>
  <si>
    <t>000.0000.0000000.023</t>
  </si>
  <si>
    <t>Увеличение стоимости продуктов питания</t>
  </si>
  <si>
    <t>2533</t>
  </si>
  <si>
    <t>342</t>
  </si>
  <si>
    <t>012.2041.0004010.Ц10</t>
  </si>
  <si>
    <t>Заведующий</t>
  </si>
  <si>
    <t>Главный бухгалтер</t>
  </si>
  <si>
    <t>Категиря должностей</t>
  </si>
  <si>
    <t>Наименование должности</t>
  </si>
  <si>
    <t>Установленная численность, ед.</t>
  </si>
  <si>
    <t>всего (гр.6+гр.7+гр.8)</t>
  </si>
  <si>
    <t>в том числе:</t>
  </si>
  <si>
    <t>по должностому окладу</t>
  </si>
  <si>
    <t>по выплатам компенсационного характера</t>
  </si>
  <si>
    <t>по выплатам стимулирующего характера</t>
  </si>
  <si>
    <t>Фонд оплаты труда в год (гр.4*гр.5)</t>
  </si>
  <si>
    <t>Итого</t>
  </si>
  <si>
    <t>1.1. Расчет фонда оплаты труда</t>
  </si>
  <si>
    <t>ППС</t>
  </si>
  <si>
    <t>УВП</t>
  </si>
  <si>
    <t>АУП</t>
  </si>
  <si>
    <t>№ п/п</t>
  </si>
  <si>
    <t>Наименование государственного внебюджетного фонда</t>
  </si>
  <si>
    <t>Размер базы для начисления страховых взносов</t>
  </si>
  <si>
    <t>Сумма взноса</t>
  </si>
  <si>
    <t>Страховые взносы на обязательное пенсионное страхование, всего</t>
  </si>
  <si>
    <t>1.1.</t>
  </si>
  <si>
    <t>Страховые взносы на обязательное социальное страхование на случай временной нетрудоспособности и в связи с материнством, всего</t>
  </si>
  <si>
    <t>2.1.</t>
  </si>
  <si>
    <t>страховые взносы на обязательное социальное страхование на случай временной нетрудоспособности и в связи с материнством по тарифу 2.9%</t>
  </si>
  <si>
    <t>в пределах установленной предельной величины базы для исчисления страховых взносов на обязательное пенсионное страхование по тарифу 22.%</t>
  </si>
  <si>
    <t>Страховые взносы на обьязательное медицинское страхование, всего</t>
  </si>
  <si>
    <t>3.1.</t>
  </si>
  <si>
    <t>страховые взносы на обязательное медицингское страхование по тарифу 5.1%</t>
  </si>
  <si>
    <t>4.1.</t>
  </si>
  <si>
    <t>Страховые взносы на обьязательное социальное страхование от несчастных случаев на производстве и профессиональных заболеваний по установленному тарифу, всего</t>
  </si>
  <si>
    <t>обязательное социальное страхование от несчастных случаев на производстве и профйессиональных заболеваний по ставке 0.2%</t>
  </si>
  <si>
    <t>№ 
п/п</t>
  </si>
  <si>
    <t>Наименование 
расходов</t>
  </si>
  <si>
    <t>Средний размер выплаты на одного работника в день, руб.</t>
  </si>
  <si>
    <t>Количество работников, 
чел.</t>
  </si>
  <si>
    <t>Количество 
дней</t>
  </si>
  <si>
    <t xml:space="preserve">Итого: 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</si>
  <si>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</si>
  <si>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</si>
  <si>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</si>
  <si>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Пособие  до 3-х лет (мест.)</t>
  </si>
  <si>
    <t>2. Расчеты (обоснования) расходов на социальные и иные выплаты населению (КОСГУ 262)</t>
  </si>
  <si>
    <t>Код видов расходов</t>
  </si>
  <si>
    <t xml:space="preserve">Источник финансового обеспечения </t>
  </si>
  <si>
    <t>Субсидия на иные цели (429.200)</t>
  </si>
  <si>
    <t>Размер одной выплаты, руб.</t>
  </si>
  <si>
    <t>Количество 
выплат в год</t>
  </si>
  <si>
    <t>Общая сумма выплат, руб. 
(гр. 3 x гр. 4)</t>
  </si>
  <si>
    <t>Компенсация части родительской платы(областные)</t>
  </si>
  <si>
    <t>Программа "Поддержка и развитие дошкольного образования" Компенсация части родительской платы (малообеспеченные семьи)-областные</t>
  </si>
  <si>
    <t>Компенсация части родительской платы (малообеспеченные семьи)местные</t>
  </si>
  <si>
    <t>Компенсация части родительской платы(местные)</t>
  </si>
  <si>
    <t>3. Расчет (обоснование) расходов на уплату налогов, сборов и иных платежей (КОСГУ 291)</t>
  </si>
  <si>
    <t>851,852,853</t>
  </si>
  <si>
    <t>Субсидия на выполнение муниципального задания (429.100)</t>
  </si>
  <si>
    <t>Наименование расходов</t>
  </si>
  <si>
    <t>Налоговая база, руб.</t>
  </si>
  <si>
    <t>Количество 
платежей в год</t>
  </si>
  <si>
    <t>Налог на землю (КВР 851)</t>
  </si>
  <si>
    <t>Налог на имущество (КВР 851)</t>
  </si>
  <si>
    <t>Плата за негативное воздействие на окружающую среду (КВР 853)</t>
  </si>
  <si>
    <t>4. Расчет (обоснование) расходов на безвозмездные перечисления организациям(КОСГУ 296)</t>
  </si>
  <si>
    <t>компенсации за задержку заработной платы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</si>
  <si>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</si>
  <si>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</si>
  <si>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Субсидия на выполнение муниципального задания (429.100),Субсидии на иные цели(429.200),Доходы от оказания услуг учреждениями,находящимися в ведении органов местного самоупарвления городских округов  (429.130)</t>
  </si>
  <si>
    <t>6.1. Расчет (обоснование) расходов на оплату услуг связи (КОСГУ 221)</t>
  </si>
  <si>
    <t>Количество номеров</t>
  </si>
  <si>
    <t>Количество платежей в год</t>
  </si>
  <si>
    <t>Стоимость за единицу, руб.</t>
  </si>
  <si>
    <t xml:space="preserve">Услуги связи </t>
  </si>
  <si>
    <t xml:space="preserve"> Итого:</t>
  </si>
  <si>
    <t>6.2. Расчет (обоснование) расходов на оплату транспортных услуг (КОСГУ 222)</t>
  </si>
  <si>
    <t>Количество 
услуг 
перевозки</t>
  </si>
  <si>
    <t>Цена услуги перевозки, 
руб.</t>
  </si>
  <si>
    <t>Сумма, руб. 
(гр. 3 x гр. 4)</t>
  </si>
  <si>
    <t>6.3. Расчет (обоснование) расходов на оплату коммунальных услуг (КОСГУ 223)</t>
  </si>
  <si>
    <t>Размер потребления ресурсов</t>
  </si>
  <si>
    <t>Индексация, 
%</t>
  </si>
  <si>
    <t>Сумма, руб. 
(гр. 4 x гр. 5)</t>
  </si>
  <si>
    <t xml:space="preserve">Оплата потребления электроэнергии     Доп. ЭК. 730    </t>
  </si>
  <si>
    <t xml:space="preserve">Оплата потребления теплоэнергии         Доп.ЭК 720       </t>
  </si>
  <si>
    <t>Оплата потребления теплоэнергии         Доп.ЭК 720       ДФК 000</t>
  </si>
  <si>
    <t>Оплата потребления водоснабжения         Доп.ЭК 740 (местный бюджет)</t>
  </si>
  <si>
    <t xml:space="preserve">Оплата потребления воды   Доп.ЭК   740         </t>
  </si>
  <si>
    <t>Оплата потребления водоотведения   Доп.ЭК   741</t>
  </si>
  <si>
    <t>Вывоз мусора</t>
  </si>
  <si>
    <t>6.4. Расчет (обоснование) расходов на оплату аренды имущества</t>
  </si>
  <si>
    <t>Количество</t>
  </si>
  <si>
    <t>Ставка 
арендной 
платы</t>
  </si>
  <si>
    <t>Стоимость 
с учетом НДС, 
руб.</t>
  </si>
  <si>
    <t>6.5. Расчет (обоснование) расходов на оплату работ, услуг по содержанию имущества (КОСГУ 225)</t>
  </si>
  <si>
    <t>Стоимость 
работ (услуг), 
руб.</t>
  </si>
  <si>
    <t>Количество 
работ 
(услуг)</t>
  </si>
  <si>
    <t>обслуживание СЭС (дератизация)</t>
  </si>
  <si>
    <t>акарицидная обработка</t>
  </si>
  <si>
    <t>Ремонт и поверка средств измерения</t>
  </si>
  <si>
    <t>техобслуживание Стрелец мониторинг</t>
  </si>
  <si>
    <t>техобслуживание тревожной сигнализации</t>
  </si>
  <si>
    <t>Техническое обслуживание АПС</t>
  </si>
  <si>
    <t>6.6. Расчет (обоснование) расходов на оплату прочих работ, услуг (КОСГУ 226)</t>
  </si>
  <si>
    <t>Оплата услуг вневедомственной, пожарной охраны</t>
  </si>
  <si>
    <t>Выпуск квалифицированного сертификата ключа проверки электронной подписи</t>
  </si>
  <si>
    <t>Обучение по теплохозяйству</t>
  </si>
  <si>
    <t>Строительный контроль за измерение сопротивления электрооборудования</t>
  </si>
  <si>
    <t>Строительный контроль за гидравлическиое испытание системы отопления</t>
  </si>
  <si>
    <t>Проведение периодического (предварительного) мед.осмотра Доп.КР 062</t>
  </si>
  <si>
    <t>Гигиеническое обучение  Доп. КР 062</t>
  </si>
  <si>
    <t>6.7. Расчет (обоснование) расходов на приобретение основных средств, материальных запасов  (КОСГУ 310, КОСГУ 228 КОСГУ 342 КОСГУ 226)</t>
  </si>
  <si>
    <t>Средняя стоимость в месяц, руб.</t>
  </si>
  <si>
    <t>Сумма, руб. 
(гр. 2 x гр. 3)</t>
  </si>
  <si>
    <t>МЗ</t>
  </si>
  <si>
    <t>Приобретение игрушек,   Доп ФК 000 (КОСГУ 310)</t>
  </si>
  <si>
    <t>Приобретение продуктов питания (КОСГУ 342)</t>
  </si>
  <si>
    <t>ПЛ</t>
  </si>
  <si>
    <t>2021 год</t>
  </si>
  <si>
    <t>2022 год</t>
  </si>
  <si>
    <t>Сумма, руб. 
(гр. 3 x гр. 4 x гр. 5)</t>
  </si>
  <si>
    <t>Сумма исчисленного 
налога, подлежащего уплате, руб. 
(гр. 3 x гр. 4 )</t>
  </si>
  <si>
    <t>Сумма, руб. 
( гр. 4 x гр. 5)</t>
  </si>
  <si>
    <t>x</t>
  </si>
  <si>
    <t xml:space="preserve">ВСЕГО  выплаты </t>
  </si>
  <si>
    <t>Расчеты (обоснования) к плану финансово-хозяйственной деятельности муниципального учреждения</t>
  </si>
  <si>
    <t>1. Расчеты (обоснования) выплат персоналу (КОСГУ 211)</t>
  </si>
  <si>
    <t>1.1. Расчеты (обоснования) расходов на оплату труда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</si>
  <si>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</si>
  <si>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</si>
  <si>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</si>
  <si>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(ППК)</t>
  </si>
  <si>
    <t>Районный коэффициент   (гр 4*0,15)</t>
  </si>
  <si>
    <t>Фонд оплаты труда в год, руб. (гр.4+гр.9)*гр3*12</t>
  </si>
  <si>
    <t>всего (гр.5+гр.6 + гр.7+гр.8)</t>
  </si>
  <si>
    <t>по должностному окладу</t>
  </si>
  <si>
    <t>Музыкальный руководитель</t>
  </si>
  <si>
    <t>Учитель-логопед</t>
  </si>
  <si>
    <t>Учитель-дефектолог</t>
  </si>
  <si>
    <t>Старший воспитатель</t>
  </si>
  <si>
    <t>Инструктор по физической культуре</t>
  </si>
  <si>
    <t>Педагог-психолог</t>
  </si>
  <si>
    <t xml:space="preserve">Воспитатель </t>
  </si>
  <si>
    <t>Младший воспитатель</t>
  </si>
  <si>
    <t>Делопроизводитель</t>
  </si>
  <si>
    <t>Контрактный управляющий</t>
  </si>
  <si>
    <t>Калькулятор</t>
  </si>
  <si>
    <t>Заведующий хозяйством</t>
  </si>
  <si>
    <t>Повар</t>
  </si>
  <si>
    <t xml:space="preserve">Рабочий по комплексному обслуживанию и ремонту зданий </t>
  </si>
  <si>
    <t>Электромонтер по ремонту и обслуживанию электрооборудования</t>
  </si>
  <si>
    <t>Машинист по стирке и ремонту спецодежды (белья)</t>
  </si>
  <si>
    <t>Кастелянша</t>
  </si>
  <si>
    <t>Кладовщик</t>
  </si>
  <si>
    <t>19</t>
  </si>
  <si>
    <t>Сторож</t>
  </si>
  <si>
    <t>Дворник</t>
  </si>
  <si>
    <t>Бухгалтер</t>
  </si>
  <si>
    <t>Код по КОСГУ</t>
  </si>
  <si>
    <t xml:space="preserve">Сумма </t>
  </si>
  <si>
    <t>Пособия по социальной помощи населению в денежной форме</t>
  </si>
  <si>
    <t>Налоги, пошлины и сборы</t>
  </si>
  <si>
    <t>Услуги свяязи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</si>
  <si>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</si>
  <si>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</si>
  <si>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</si>
  <si>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</si>
  <si>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1.3. Аналитическое  распределение по КОСГУ</t>
  </si>
  <si>
    <t>1.2. 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(КОСГУ 213  КВР 119)</t>
  </si>
  <si>
    <t>1.3. Расчеты (обоснования) выплат персоналу при направлении в служебные командировки</t>
  </si>
  <si>
    <t>1.4. Расчеты (обоснования) выплат персоналу по уходу за ребенком (КОСГУ 212 КВР 112)</t>
  </si>
  <si>
    <t>Подсобный рабочий</t>
  </si>
  <si>
    <t>Обновление системы 1С бухгалтерия</t>
  </si>
  <si>
    <t>Сопровождение ПП система защищенного документооборота "СТЭК-ТРАСТ"</t>
  </si>
  <si>
    <t>Энергосбережение</t>
  </si>
  <si>
    <r>
      <t xml:space="preserve">Главный бухгалтер                   </t>
    </r>
    <r>
      <rPr>
        <u/>
        <sz val="8"/>
        <rFont val="Times New Roman"/>
        <family val="1"/>
        <charset val="204"/>
      </rPr>
      <t xml:space="preserve">                     </t>
    </r>
    <r>
      <rPr>
        <sz val="8"/>
        <rFont val="Times New Roman"/>
        <family val="1"/>
        <charset val="204"/>
      </rPr>
      <t xml:space="preserve">               </t>
    </r>
    <r>
      <rPr>
        <u/>
        <sz val="8"/>
        <rFont val="Times New Roman"/>
        <family val="1"/>
        <charset val="204"/>
      </rPr>
      <t xml:space="preserve"> О.Г. Мартынова.</t>
    </r>
  </si>
  <si>
    <t>О.Г. Мартынова</t>
  </si>
  <si>
    <t>7418013488</t>
  </si>
  <si>
    <t>012.1042.P204160.Ц10</t>
  </si>
  <si>
    <t>Муниципальное бюджетное дошкольное образовательное учреждение    "Детский сад № 4 "</t>
  </si>
  <si>
    <t>Код бюджетной классификации Российской Федерации</t>
  </si>
  <si>
    <t xml:space="preserve">                                                                                         (подпись)                                            </t>
  </si>
  <si>
    <t xml:space="preserve">                                                                                    ( подпись)                                        </t>
  </si>
  <si>
    <t>ЦС</t>
  </si>
  <si>
    <t>Замена оконных балконов</t>
  </si>
  <si>
    <t>строй контроль на замену оконных блоков</t>
  </si>
  <si>
    <t>26310</t>
  </si>
  <si>
    <t>1.3.1</t>
  </si>
  <si>
    <t>1.3.2</t>
  </si>
  <si>
    <t>из них</t>
  </si>
  <si>
    <t>23610.1</t>
  </si>
  <si>
    <t>в соответствии с с Федеральным законом № 223-ФЗ</t>
  </si>
  <si>
    <t>26421.1</t>
  </si>
  <si>
    <t>26430.1</t>
  </si>
  <si>
    <t>26451.1</t>
  </si>
  <si>
    <t>090P2S4160</t>
  </si>
  <si>
    <t>Огнезащитная обработка конструкций чердачных помещений</t>
  </si>
  <si>
    <t>00541040072210H26</t>
  </si>
  <si>
    <t>Промывка и гидравлические испытания системы отопления</t>
  </si>
  <si>
    <t>Измерение сопротивления изоляции эл. оборудования</t>
  </si>
  <si>
    <t>005.4104.0010120.Н11</t>
  </si>
  <si>
    <t>005.4104.0010120.Н13</t>
  </si>
  <si>
    <t>012.1041.0004020Ц10</t>
  </si>
  <si>
    <t>2023 год</t>
  </si>
  <si>
    <t>Приобретение мягкого инвентаря,   Доп ФК 000 (КОСГУ 345</t>
  </si>
  <si>
    <t>26421.2</t>
  </si>
  <si>
    <t>247</t>
  </si>
  <si>
    <t>005.4104.0010120Н23</t>
  </si>
  <si>
    <t>Закупка энергетических ресурсов</t>
  </si>
  <si>
    <t>2540</t>
  </si>
  <si>
    <t>Приобретение материальных запасов  Доп ФК 000 (КОСГУ 346)</t>
  </si>
  <si>
    <t>Приобретение материальных запасов  Доп ФК 000 (КОСГУ 347)</t>
  </si>
  <si>
    <t>012.1042.P204160.Ц40</t>
  </si>
  <si>
    <t>Курсы повышения квалификации</t>
  </si>
  <si>
    <t>346</t>
  </si>
  <si>
    <t>012.2041.0004010.Ц40</t>
  </si>
  <si>
    <r>
      <t xml:space="preserve">Заведующий                              </t>
    </r>
    <r>
      <rPr>
        <u/>
        <sz val="8"/>
        <rFont val="Times New Roman"/>
        <family val="1"/>
        <charset val="204"/>
      </rPr>
      <t xml:space="preserve">                   </t>
    </r>
    <r>
      <rPr>
        <sz val="8"/>
        <rFont val="Times New Roman"/>
        <family val="1"/>
        <charset val="204"/>
      </rPr>
      <t xml:space="preserve">          Г.П. Закирова</t>
    </r>
  </si>
  <si>
    <t>Г.П. Закирова</t>
  </si>
  <si>
    <t>00541040010110H25</t>
  </si>
  <si>
    <t>00541040010110H10</t>
  </si>
  <si>
    <t>005.4104.0010110.Н11</t>
  </si>
  <si>
    <t>005.4104.0010110.Н13</t>
  </si>
  <si>
    <t>012.2041.0004010.Ц21</t>
  </si>
  <si>
    <t>294</t>
  </si>
  <si>
    <t>1.1.2. Расчет фонда оплаты труда на 2023 год (на первый год планового периода)</t>
  </si>
  <si>
    <t>1.1.3. Расчет фонда оплаты труда на 2024 год (на второй год планового периода)</t>
  </si>
  <si>
    <t>на 2023 год         (на первый год планового пкериода)</t>
  </si>
  <si>
    <t>на 2024 год         (на год планового периода)</t>
  </si>
  <si>
    <t>2024 год</t>
  </si>
  <si>
    <t>на 2022 год                      (на текущий финансовый год)</t>
  </si>
  <si>
    <t>24</t>
  </si>
  <si>
    <t>000.0000.0000000.066</t>
  </si>
  <si>
    <t>Увеличение стоимости строительных материалов (КОСГУ 344)</t>
  </si>
  <si>
    <t>Увеличение стоимости строительных материалов</t>
  </si>
  <si>
    <t>344</t>
  </si>
  <si>
    <t>Увеличение стоимости строительных материалов (КОСГУ 347)</t>
  </si>
  <si>
    <t>Муниципальное бюджетное дошкольное образовательное учреждение                                                         "Детский сад  № 4"</t>
  </si>
  <si>
    <t>Уменьшение стоимости материальных запасов</t>
  </si>
  <si>
    <t>Прочие работы, услуги (КОСГУ 225)</t>
  </si>
  <si>
    <t>техник -программист</t>
  </si>
  <si>
    <t>ПДО</t>
  </si>
  <si>
    <t>Исполняющий обязанности начальника Управления образования</t>
  </si>
  <si>
    <t>О.А.Веклич</t>
  </si>
  <si>
    <t>Приобретение мягкого инвентаря Доп ФК 000 (КОСГУ 345)</t>
  </si>
  <si>
    <t>Увеличение стоимости основных средств (КОСГУ 310)</t>
  </si>
  <si>
    <t>План финансово-хозяйственной деятельности на 2023 год и плановый период  2024–2025 годов</t>
  </si>
  <si>
    <t>(на 2023 г. и плановый период 2024 и 2025 годов)</t>
  </si>
  <si>
    <t>на 2023 год текущий финансовый год</t>
  </si>
  <si>
    <t>на 2024 год первый год планового периода</t>
  </si>
  <si>
    <t>на 2025 год второй год планового периода</t>
  </si>
  <si>
    <t>1.1.1. Расчет фонда оплаты труда на 2023 год (на текущий финансовый год)</t>
  </si>
  <si>
    <t>на 2023 год (на текущий финансовый год)</t>
  </si>
  <si>
    <t>на 2024 год         (на первый год планового пкериода)</t>
  </si>
  <si>
    <t>на 2025 год         (на год планового периода)</t>
  </si>
  <si>
    <t>2025 год</t>
  </si>
  <si>
    <t>на 2023</t>
  </si>
  <si>
    <t>25</t>
  </si>
  <si>
    <t>в том числе по году начала закупки: 2023</t>
  </si>
  <si>
    <t>23</t>
  </si>
  <si>
    <t>от "  03   "марта   2023 г.</t>
  </si>
  <si>
    <t>на 03.03.2023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</si>
</sst>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#,##0.00_ ;\-#,##0.00\ "/>
    <numFmt numFmtId="165" formatCode="#,##0.00_р_."/>
    <numFmt numFmtId="166" formatCode="#,##0.0"/>
    <numFmt numFmtId="167" formatCode="#,##0.000"/>
  </numFmts>
  <fonts count="26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i/>
      <sz val="8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name val="Arial Cyr"/>
      <charset val="204"/>
    </font>
    <font>
      <b/>
      <sz val="8"/>
      <color rgb="FF000000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i/>
      <u/>
      <sz val="10"/>
      <color rgb="FFFF000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u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DashDot">
        <color indexed="64"/>
      </left>
      <right/>
      <top/>
      <bottom style="thin">
        <color indexed="64"/>
      </bottom>
      <diagonal/>
    </border>
    <border>
      <left/>
      <right style="mediumDashDot">
        <color indexed="64"/>
      </right>
      <top/>
      <bottom style="thin">
        <color indexed="64"/>
      </bottom>
      <diagonal/>
    </border>
    <border>
      <left style="mediumDashDot">
        <color indexed="64"/>
      </left>
      <right/>
      <top style="thin">
        <color indexed="64"/>
      </top>
      <bottom/>
      <diagonal/>
    </border>
    <border>
      <left/>
      <right style="mediumDashDot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497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left"/>
    </xf>
    <xf numFmtId="0" fontId="1" fillId="0" borderId="2" xfId="0" applyNumberFormat="1" applyFont="1" applyBorder="1" applyAlignment="1">
      <alignment horizontal="left"/>
    </xf>
    <xf numFmtId="0" fontId="3" fillId="0" borderId="3" xfId="0" applyNumberFormat="1" applyFont="1" applyBorder="1" applyAlignment="1">
      <alignment horizontal="center" vertical="top"/>
    </xf>
    <xf numFmtId="0" fontId="3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left"/>
    </xf>
    <xf numFmtId="0" fontId="1" fillId="0" borderId="4" xfId="0" applyNumberFormat="1" applyFont="1" applyBorder="1" applyAlignment="1">
      <alignment horizontal="left"/>
    </xf>
    <xf numFmtId="0" fontId="1" fillId="0" borderId="5" xfId="0" applyNumberFormat="1" applyFont="1" applyBorder="1" applyAlignment="1">
      <alignment horizontal="left"/>
    </xf>
    <xf numFmtId="0" fontId="1" fillId="0" borderId="6" xfId="0" applyNumberFormat="1" applyFont="1" applyBorder="1" applyAlignment="1">
      <alignment horizontal="left"/>
    </xf>
    <xf numFmtId="0" fontId="1" fillId="0" borderId="7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/>
    <xf numFmtId="0" fontId="12" fillId="0" borderId="0" xfId="0" applyNumberFormat="1" applyFont="1" applyBorder="1" applyAlignment="1"/>
    <xf numFmtId="0" fontId="7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/>
    <xf numFmtId="49" fontId="9" fillId="0" borderId="0" xfId="0" applyNumberFormat="1" applyFont="1" applyBorder="1" applyAlignment="1"/>
    <xf numFmtId="49" fontId="12" fillId="0" borderId="0" xfId="0" applyNumberFormat="1" applyFont="1" applyBorder="1" applyAlignment="1"/>
    <xf numFmtId="0" fontId="1" fillId="0" borderId="35" xfId="0" applyNumberFormat="1" applyFont="1" applyBorder="1" applyAlignment="1">
      <alignment vertical="top" wrapText="1"/>
    </xf>
    <xf numFmtId="0" fontId="5" fillId="0" borderId="35" xfId="0" applyNumberFormat="1" applyFont="1" applyBorder="1" applyAlignment="1">
      <alignment horizontal="left" vertical="top" wrapText="1"/>
    </xf>
    <xf numFmtId="0" fontId="10" fillId="0" borderId="17" xfId="0" applyNumberFormat="1" applyFont="1" applyBorder="1" applyAlignment="1">
      <alignment vertical="center"/>
    </xf>
    <xf numFmtId="49" fontId="10" fillId="0" borderId="17" xfId="0" applyNumberFormat="1" applyFont="1" applyBorder="1" applyAlignment="1">
      <alignment vertical="center"/>
    </xf>
    <xf numFmtId="49" fontId="1" fillId="0" borderId="35" xfId="0" applyNumberFormat="1" applyFont="1" applyBorder="1" applyAlignment="1">
      <alignment horizontal="center" vertical="top" wrapText="1"/>
    </xf>
    <xf numFmtId="0" fontId="5" fillId="0" borderId="35" xfId="0" applyNumberFormat="1" applyFont="1" applyBorder="1" applyAlignment="1">
      <alignment vertical="top" wrapText="1"/>
    </xf>
    <xf numFmtId="43" fontId="1" fillId="0" borderId="0" xfId="1" applyFont="1" applyBorder="1" applyAlignment="1">
      <alignment horizontal="left"/>
    </xf>
    <xf numFmtId="49" fontId="10" fillId="0" borderId="17" xfId="0" applyNumberFormat="1" applyFont="1" applyBorder="1" applyAlignment="1">
      <alignment horizontal="center" vertical="center"/>
    </xf>
    <xf numFmtId="43" fontId="1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49" fontId="1" fillId="0" borderId="35" xfId="0" applyNumberFormat="1" applyFont="1" applyBorder="1" applyAlignment="1">
      <alignment horizontal="center" vertical="top"/>
    </xf>
    <xf numFmtId="0" fontId="1" fillId="0" borderId="35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vertical="center" wrapText="1"/>
    </xf>
    <xf numFmtId="0" fontId="1" fillId="0" borderId="17" xfId="0" applyNumberFormat="1" applyFont="1" applyBorder="1" applyAlignment="1">
      <alignment vertical="center" wrapText="1"/>
    </xf>
    <xf numFmtId="49" fontId="5" fillId="0" borderId="17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left" vertical="top" wrapText="1"/>
    </xf>
    <xf numFmtId="0" fontId="5" fillId="0" borderId="36" xfId="0" applyNumberFormat="1" applyFont="1" applyBorder="1" applyAlignment="1">
      <alignment horizontal="left" vertical="top" wrapText="1"/>
    </xf>
    <xf numFmtId="0" fontId="5" fillId="2" borderId="35" xfId="0" applyNumberFormat="1" applyFont="1" applyFill="1" applyBorder="1" applyAlignment="1">
      <alignment horizontal="left" vertical="top" wrapText="1"/>
    </xf>
    <xf numFmtId="0" fontId="1" fillId="0" borderId="35" xfId="0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left" vertical="top" wrapText="1"/>
    </xf>
    <xf numFmtId="49" fontId="14" fillId="0" borderId="17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0" fontId="14" fillId="0" borderId="17" xfId="0" applyNumberFormat="1" applyFont="1" applyBorder="1" applyAlignment="1">
      <alignment vertical="center"/>
    </xf>
    <xf numFmtId="0" fontId="5" fillId="0" borderId="35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35" xfId="0" applyNumberFormat="1" applyFont="1" applyBorder="1" applyAlignment="1">
      <alignment horizontal="left" vertical="top" wrapText="1"/>
    </xf>
    <xf numFmtId="0" fontId="15" fillId="0" borderId="0" xfId="0" applyNumberFormat="1" applyFont="1" applyBorder="1" applyAlignment="1">
      <alignment horizontal="left"/>
    </xf>
    <xf numFmtId="49" fontId="1" fillId="0" borderId="35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/>
    </xf>
    <xf numFmtId="164" fontId="1" fillId="0" borderId="35" xfId="1" applyNumberFormat="1" applyFont="1" applyBorder="1" applyAlignment="1">
      <alignment horizontal="center" vertical="center" wrapText="1"/>
    </xf>
    <xf numFmtId="164" fontId="1" fillId="0" borderId="35" xfId="1" applyNumberFormat="1" applyFont="1" applyBorder="1" applyAlignment="1">
      <alignment horizontal="center" vertical="center"/>
    </xf>
    <xf numFmtId="164" fontId="5" fillId="0" borderId="35" xfId="1" applyNumberFormat="1" applyFont="1" applyBorder="1" applyAlignment="1">
      <alignment horizontal="center" vertical="center" wrapText="1"/>
    </xf>
    <xf numFmtId="164" fontId="5" fillId="0" borderId="35" xfId="1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left"/>
    </xf>
    <xf numFmtId="0" fontId="1" fillId="2" borderId="35" xfId="0" applyNumberFormat="1" applyFont="1" applyFill="1" applyBorder="1" applyAlignment="1">
      <alignment vertical="center"/>
    </xf>
    <xf numFmtId="0" fontId="1" fillId="2" borderId="35" xfId="0" applyNumberFormat="1" applyFont="1" applyFill="1" applyBorder="1" applyAlignment="1">
      <alignment horizontal="center" vertical="top"/>
    </xf>
    <xf numFmtId="0" fontId="1" fillId="2" borderId="35" xfId="0" applyNumberFormat="1" applyFont="1" applyFill="1" applyBorder="1" applyAlignment="1">
      <alignment horizontal="center" vertical="top" wrapText="1"/>
    </xf>
    <xf numFmtId="0" fontId="1" fillId="2" borderId="35" xfId="0" applyNumberFormat="1" applyFont="1" applyFill="1" applyBorder="1" applyAlignment="1">
      <alignment horizontal="center"/>
    </xf>
    <xf numFmtId="49" fontId="1" fillId="2" borderId="35" xfId="0" applyNumberFormat="1" applyFont="1" applyFill="1" applyBorder="1" applyAlignment="1">
      <alignment horizontal="center" vertical="top"/>
    </xf>
    <xf numFmtId="164" fontId="1" fillId="2" borderId="35" xfId="1" applyNumberFormat="1" applyFont="1" applyFill="1" applyBorder="1" applyAlignment="1">
      <alignment horizontal="center" vertical="center" wrapText="1"/>
    </xf>
    <xf numFmtId="164" fontId="1" fillId="2" borderId="35" xfId="1" applyNumberFormat="1" applyFont="1" applyFill="1" applyBorder="1" applyAlignment="1">
      <alignment horizontal="center" vertical="center"/>
    </xf>
    <xf numFmtId="164" fontId="5" fillId="2" borderId="35" xfId="1" applyNumberFormat="1" applyFont="1" applyFill="1" applyBorder="1" applyAlignment="1">
      <alignment horizontal="center" vertical="center" wrapText="1"/>
    </xf>
    <xf numFmtId="43" fontId="1" fillId="2" borderId="0" xfId="1" applyFont="1" applyFill="1" applyBorder="1" applyAlignment="1">
      <alignment horizontal="left"/>
    </xf>
    <xf numFmtId="43" fontId="1" fillId="2" borderId="0" xfId="0" applyNumberFormat="1" applyFont="1" applyFill="1" applyBorder="1" applyAlignment="1">
      <alignment horizontal="left"/>
    </xf>
    <xf numFmtId="0" fontId="0" fillId="0" borderId="35" xfId="0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5" xfId="0" applyBorder="1"/>
    <xf numFmtId="0" fontId="18" fillId="0" borderId="0" xfId="0" applyFont="1" applyAlignment="1">
      <alignment horizontal="center"/>
    </xf>
    <xf numFmtId="4" fontId="18" fillId="0" borderId="35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left"/>
    </xf>
    <xf numFmtId="4" fontId="0" fillId="0" borderId="35" xfId="0" applyNumberFormat="1" applyBorder="1" applyAlignment="1">
      <alignment horizontal="center"/>
    </xf>
    <xf numFmtId="0" fontId="19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 horizontal="left"/>
    </xf>
    <xf numFmtId="0" fontId="22" fillId="0" borderId="0" xfId="0" applyNumberFormat="1" applyFont="1" applyBorder="1" applyAlignment="1">
      <alignment horizontal="center"/>
    </xf>
    <xf numFmtId="49" fontId="20" fillId="0" borderId="13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 horizontal="left" vertical="center"/>
    </xf>
    <xf numFmtId="0" fontId="21" fillId="0" borderId="0" xfId="0" applyFont="1"/>
    <xf numFmtId="0" fontId="21" fillId="0" borderId="35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left" vertical="center" wrapText="1"/>
    </xf>
    <xf numFmtId="4" fontId="21" fillId="0" borderId="35" xfId="0" applyNumberFormat="1" applyFont="1" applyBorder="1" applyAlignment="1">
      <alignment horizontal="center" vertical="center" wrapText="1"/>
    </xf>
    <xf numFmtId="0" fontId="21" fillId="0" borderId="35" xfId="0" applyFont="1" applyBorder="1"/>
    <xf numFmtId="4" fontId="21" fillId="0" borderId="35" xfId="0" applyNumberFormat="1" applyFont="1" applyBorder="1" applyAlignment="1">
      <alignment horizontal="center"/>
    </xf>
    <xf numFmtId="0" fontId="22" fillId="0" borderId="0" xfId="0" applyFont="1"/>
    <xf numFmtId="0" fontId="1" fillId="0" borderId="35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24" fillId="0" borderId="0" xfId="0" applyFont="1"/>
    <xf numFmtId="0" fontId="24" fillId="0" borderId="35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/>
    </xf>
    <xf numFmtId="0" fontId="23" fillId="0" borderId="35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center" vertical="center"/>
    </xf>
    <xf numFmtId="0" fontId="24" fillId="0" borderId="35" xfId="0" applyFont="1" applyBorder="1"/>
    <xf numFmtId="4" fontId="24" fillId="0" borderId="35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4" fillId="0" borderId="8" xfId="0" applyFont="1" applyFill="1" applyBorder="1" applyAlignment="1">
      <alignment horizontal="right" vertical="center" wrapText="1"/>
    </xf>
    <xf numFmtId="4" fontId="23" fillId="0" borderId="35" xfId="0" applyNumberFormat="1" applyFont="1" applyBorder="1" applyAlignment="1">
      <alignment horizontal="center"/>
    </xf>
    <xf numFmtId="0" fontId="24" fillId="0" borderId="0" xfId="0" applyFont="1" applyBorder="1"/>
    <xf numFmtId="0" fontId="1" fillId="0" borderId="35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35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4" fontId="1" fillId="0" borderId="3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4" fontId="5" fillId="0" borderId="3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0" fontId="5" fillId="0" borderId="10" xfId="0" applyNumberFormat="1" applyFont="1" applyBorder="1" applyAlignment="1"/>
    <xf numFmtId="0" fontId="5" fillId="0" borderId="35" xfId="0" applyNumberFormat="1" applyFont="1" applyBorder="1" applyAlignment="1">
      <alignment horizontal="center" vertical="center"/>
    </xf>
    <xf numFmtId="2" fontId="1" fillId="0" borderId="35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left"/>
    </xf>
    <xf numFmtId="3" fontId="1" fillId="0" borderId="35" xfId="0" applyNumberFormat="1" applyFont="1" applyBorder="1" applyAlignment="1">
      <alignment horizontal="center" vertical="top"/>
    </xf>
    <xf numFmtId="166" fontId="1" fillId="0" borderId="0" xfId="0" applyNumberFormat="1" applyFont="1" applyBorder="1" applyAlignment="1">
      <alignment horizontal="left" vertical="center"/>
    </xf>
    <xf numFmtId="165" fontId="1" fillId="0" borderId="0" xfId="0" applyNumberFormat="1" applyFont="1" applyBorder="1" applyAlignment="1">
      <alignment horizontal="left" vertical="center"/>
    </xf>
    <xf numFmtId="0" fontId="1" fillId="0" borderId="37" xfId="0" applyNumberFormat="1" applyFont="1" applyBorder="1" applyAlignment="1">
      <alignment vertical="center" wrapText="1"/>
    </xf>
    <xf numFmtId="0" fontId="1" fillId="0" borderId="36" xfId="0" applyNumberFormat="1" applyFont="1" applyBorder="1" applyAlignment="1">
      <alignment vertical="center" wrapText="1"/>
    </xf>
    <xf numFmtId="0" fontId="1" fillId="0" borderId="37" xfId="0" applyNumberFormat="1" applyFont="1" applyBorder="1" applyAlignment="1">
      <alignment horizontal="center" vertical="top"/>
    </xf>
    <xf numFmtId="165" fontId="5" fillId="2" borderId="35" xfId="0" applyNumberFormat="1" applyFont="1" applyFill="1" applyBorder="1" applyAlignment="1">
      <alignment horizontal="center" vertical="center"/>
    </xf>
    <xf numFmtId="165" fontId="5" fillId="2" borderId="0" xfId="0" applyNumberFormat="1" applyFont="1" applyFill="1" applyBorder="1" applyAlignment="1">
      <alignment vertical="center"/>
    </xf>
    <xf numFmtId="0" fontId="1" fillId="0" borderId="0" xfId="0" applyFont="1"/>
    <xf numFmtId="0" fontId="1" fillId="0" borderId="0" xfId="0" applyFont="1" applyBorder="1"/>
    <xf numFmtId="165" fontId="1" fillId="0" borderId="35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left" vertical="center"/>
    </xf>
    <xf numFmtId="49" fontId="1" fillId="0" borderId="35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left" vertical="top" wrapText="1"/>
    </xf>
    <xf numFmtId="49" fontId="1" fillId="0" borderId="38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49" fontId="1" fillId="0" borderId="35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/>
    </xf>
    <xf numFmtId="0" fontId="5" fillId="0" borderId="36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5" fillId="0" borderId="39" xfId="0" applyNumberFormat="1" applyFont="1" applyBorder="1" applyAlignment="1">
      <alignment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49" fontId="1" fillId="0" borderId="35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/>
    </xf>
    <xf numFmtId="49" fontId="1" fillId="0" borderId="35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left" vertical="top" wrapText="1"/>
    </xf>
    <xf numFmtId="49" fontId="1" fillId="0" borderId="3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/>
    </xf>
    <xf numFmtId="49" fontId="1" fillId="0" borderId="36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/>
    </xf>
    <xf numFmtId="49" fontId="1" fillId="0" borderId="3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/>
    </xf>
    <xf numFmtId="0" fontId="1" fillId="2" borderId="35" xfId="0" applyNumberFormat="1" applyFont="1" applyFill="1" applyBorder="1" applyAlignment="1">
      <alignment horizontal="center" vertical="center" wrapText="1"/>
    </xf>
    <xf numFmtId="0" fontId="1" fillId="2" borderId="35" xfId="0" applyNumberFormat="1" applyFont="1" applyFill="1" applyBorder="1" applyAlignment="1">
      <alignment horizontal="center" vertical="top"/>
    </xf>
    <xf numFmtId="4" fontId="1" fillId="2" borderId="35" xfId="0" applyNumberFormat="1" applyFont="1" applyFill="1" applyBorder="1" applyAlignment="1">
      <alignment horizontal="center" vertical="center"/>
    </xf>
    <xf numFmtId="4" fontId="5" fillId="2" borderId="35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left"/>
    </xf>
    <xf numFmtId="0" fontId="5" fillId="0" borderId="35" xfId="0" applyNumberFormat="1" applyFont="1" applyBorder="1" applyAlignment="1">
      <alignment vertical="center"/>
    </xf>
    <xf numFmtId="49" fontId="1" fillId="2" borderId="35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165" fontId="1" fillId="0" borderId="35" xfId="0" applyNumberFormat="1" applyFont="1" applyBorder="1" applyAlignment="1">
      <alignment horizontal="center" vertical="center"/>
    </xf>
    <xf numFmtId="49" fontId="5" fillId="2" borderId="35" xfId="0" applyNumberFormat="1" applyFont="1" applyFill="1" applyBorder="1" applyAlignment="1">
      <alignment horizontal="center" vertical="center"/>
    </xf>
    <xf numFmtId="0" fontId="5" fillId="2" borderId="35" xfId="0" applyNumberFormat="1" applyFont="1" applyFill="1" applyBorder="1" applyAlignment="1">
      <alignment vertical="center" wrapText="1"/>
    </xf>
    <xf numFmtId="49" fontId="5" fillId="2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165" fontId="1" fillId="0" borderId="35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21" fillId="0" borderId="10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left"/>
    </xf>
    <xf numFmtId="49" fontId="12" fillId="0" borderId="1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left"/>
    </xf>
    <xf numFmtId="49" fontId="17" fillId="0" borderId="0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 horizontal="center" wrapText="1"/>
    </xf>
    <xf numFmtId="0" fontId="12" fillId="0" borderId="10" xfId="0" applyNumberFormat="1" applyFont="1" applyBorder="1" applyAlignment="1">
      <alignment horizontal="center" wrapText="1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left" vertical="top" wrapText="1"/>
    </xf>
    <xf numFmtId="0" fontId="1" fillId="0" borderId="38" xfId="0" applyNumberFormat="1" applyFont="1" applyBorder="1" applyAlignment="1">
      <alignment horizontal="left" vertical="top" wrapText="1"/>
    </xf>
    <xf numFmtId="0" fontId="1" fillId="0" borderId="36" xfId="0" applyNumberFormat="1" applyFont="1" applyBorder="1" applyAlignment="1">
      <alignment horizontal="left" vertical="top" wrapText="1"/>
    </xf>
    <xf numFmtId="0" fontId="1" fillId="0" borderId="37" xfId="0" applyNumberFormat="1" applyFont="1" applyBorder="1" applyAlignment="1">
      <alignment horizontal="center" vertical="top" wrapText="1"/>
    </xf>
    <xf numFmtId="0" fontId="1" fillId="0" borderId="36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 wrapText="1"/>
    </xf>
    <xf numFmtId="49" fontId="1" fillId="2" borderId="35" xfId="0" applyNumberFormat="1" applyFont="1" applyFill="1" applyBorder="1" applyAlignment="1">
      <alignment horizontal="center" vertical="center"/>
    </xf>
    <xf numFmtId="0" fontId="1" fillId="2" borderId="35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left" vertical="top" wrapText="1"/>
    </xf>
    <xf numFmtId="0" fontId="1" fillId="0" borderId="3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49" fontId="1" fillId="2" borderId="37" xfId="0" applyNumberFormat="1" applyFont="1" applyFill="1" applyBorder="1" applyAlignment="1">
      <alignment horizontal="center" vertical="center"/>
    </xf>
    <xf numFmtId="49" fontId="1" fillId="2" borderId="38" xfId="0" applyNumberFormat="1" applyFont="1" applyFill="1" applyBorder="1" applyAlignment="1">
      <alignment horizontal="center" vertical="center"/>
    </xf>
    <xf numFmtId="49" fontId="1" fillId="2" borderId="36" xfId="0" applyNumberFormat="1" applyFont="1" applyFill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top" wrapText="1"/>
    </xf>
    <xf numFmtId="0" fontId="0" fillId="0" borderId="3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4" fontId="23" fillId="0" borderId="37" xfId="0" applyNumberFormat="1" applyFont="1" applyBorder="1" applyAlignment="1">
      <alignment horizontal="center" vertical="center"/>
    </xf>
    <xf numFmtId="4" fontId="23" fillId="0" borderId="36" xfId="0" applyNumberFormat="1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24" fillId="0" borderId="35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left" vertical="center" wrapText="1"/>
    </xf>
    <xf numFmtId="0" fontId="1" fillId="0" borderId="35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right" vertical="center"/>
    </xf>
    <xf numFmtId="49" fontId="1" fillId="0" borderId="18" xfId="0" applyNumberFormat="1" applyFont="1" applyBorder="1" applyAlignment="1">
      <alignment horizontal="right" vertical="center"/>
    </xf>
    <xf numFmtId="2" fontId="5" fillId="0" borderId="35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165" fontId="1" fillId="0" borderId="35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165" fontId="5" fillId="2" borderId="35" xfId="0" applyNumberFormat="1" applyFont="1" applyFill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165" fontId="1" fillId="2" borderId="35" xfId="0" applyNumberFormat="1" applyFont="1" applyFill="1" applyBorder="1" applyAlignment="1">
      <alignment horizontal="center" vertical="center"/>
    </xf>
    <xf numFmtId="165" fontId="5" fillId="0" borderId="35" xfId="0" applyNumberFormat="1" applyFont="1" applyBorder="1" applyAlignment="1">
      <alignment horizontal="center" vertical="center"/>
    </xf>
    <xf numFmtId="2" fontId="1" fillId="0" borderId="35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left" vertical="center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left" vertical="center" wrapText="1"/>
    </xf>
    <xf numFmtId="165" fontId="1" fillId="0" borderId="17" xfId="0" applyNumberFormat="1" applyFont="1" applyBorder="1" applyAlignment="1">
      <alignment horizontal="center" vertical="center"/>
    </xf>
    <xf numFmtId="165" fontId="1" fillId="0" borderId="16" xfId="0" applyNumberFormat="1" applyFont="1" applyBorder="1" applyAlignment="1">
      <alignment horizontal="center" vertical="center"/>
    </xf>
    <xf numFmtId="165" fontId="1" fillId="0" borderId="18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2" borderId="35" xfId="0" applyNumberFormat="1" applyFont="1" applyFill="1" applyBorder="1" applyAlignment="1">
      <alignment horizontal="center" vertical="top"/>
    </xf>
    <xf numFmtId="0" fontId="1" fillId="2" borderId="35" xfId="0" applyNumberFormat="1" applyFont="1" applyFill="1" applyBorder="1" applyAlignment="1">
      <alignment horizontal="left" vertical="center" wrapText="1"/>
    </xf>
    <xf numFmtId="0" fontId="1" fillId="2" borderId="35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165" fontId="1" fillId="2" borderId="17" xfId="0" applyNumberFormat="1" applyFont="1" applyFill="1" applyBorder="1" applyAlignment="1">
      <alignment horizontal="center" vertical="center"/>
    </xf>
    <xf numFmtId="165" fontId="1" fillId="2" borderId="16" xfId="0" applyNumberFormat="1" applyFont="1" applyFill="1" applyBorder="1" applyAlignment="1">
      <alignment horizontal="center" vertical="center"/>
    </xf>
    <xf numFmtId="165" fontId="1" fillId="2" borderId="18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/>
    </xf>
    <xf numFmtId="49" fontId="1" fillId="2" borderId="16" xfId="0" applyNumberFormat="1" applyFont="1" applyFill="1" applyBorder="1" applyAlignment="1">
      <alignment horizontal="right" vertical="center"/>
    </xf>
    <xf numFmtId="49" fontId="1" fillId="2" borderId="18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 wrapText="1"/>
    </xf>
    <xf numFmtId="0" fontId="5" fillId="0" borderId="14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49" fontId="5" fillId="0" borderId="17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0" fillId="0" borderId="31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wrapText="1"/>
    </xf>
    <xf numFmtId="0" fontId="1" fillId="0" borderId="13" xfId="0" applyNumberFormat="1" applyFont="1" applyBorder="1" applyAlignment="1"/>
    <xf numFmtId="49" fontId="1" fillId="0" borderId="35" xfId="0" applyNumberFormat="1" applyFont="1" applyBorder="1" applyAlignment="1">
      <alignment horizontal="center"/>
    </xf>
    <xf numFmtId="43" fontId="10" fillId="0" borderId="17" xfId="1" applyFont="1" applyBorder="1" applyAlignment="1">
      <alignment horizontal="center"/>
    </xf>
    <xf numFmtId="43" fontId="0" fillId="0" borderId="16" xfId="1" applyFont="1" applyBorder="1"/>
    <xf numFmtId="43" fontId="0" fillId="0" borderId="18" xfId="1" applyFont="1" applyBorder="1"/>
    <xf numFmtId="49" fontId="1" fillId="0" borderId="1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7" xfId="0" applyNumberFormat="1" applyFont="1" applyBorder="1" applyAlignment="1">
      <alignment horizontal="left" wrapText="1"/>
    </xf>
    <xf numFmtId="0" fontId="1" fillId="0" borderId="16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0" fontId="10" fillId="0" borderId="10" xfId="0" applyNumberFormat="1" applyFont="1" applyBorder="1" applyAlignment="1">
      <alignment horizontal="center"/>
    </xf>
    <xf numFmtId="43" fontId="10" fillId="0" borderId="16" xfId="1" applyFont="1" applyBorder="1" applyAlignment="1">
      <alignment horizontal="center"/>
    </xf>
    <xf numFmtId="43" fontId="10" fillId="0" borderId="18" xfId="1" applyFont="1" applyBorder="1" applyAlignment="1">
      <alignment horizontal="center"/>
    </xf>
    <xf numFmtId="0" fontId="11" fillId="0" borderId="32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34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wrapText="1"/>
    </xf>
    <xf numFmtId="0" fontId="1" fillId="0" borderId="16" xfId="0" applyNumberFormat="1" applyFont="1" applyBorder="1" applyAlignment="1"/>
    <xf numFmtId="49" fontId="1" fillId="0" borderId="28" xfId="0" applyNumberFormat="1" applyFont="1" applyBorder="1" applyAlignment="1">
      <alignment horizontal="center"/>
    </xf>
    <xf numFmtId="43" fontId="0" fillId="0" borderId="27" xfId="1" applyFont="1" applyBorder="1"/>
    <xf numFmtId="43" fontId="10" fillId="0" borderId="27" xfId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3" fontId="10" fillId="0" borderId="22" xfId="1" applyFont="1" applyBorder="1" applyAlignment="1">
      <alignment horizontal="center"/>
    </xf>
    <xf numFmtId="43" fontId="0" fillId="0" borderId="23" xfId="1" applyFont="1" applyBorder="1"/>
    <xf numFmtId="43" fontId="0" fillId="0" borderId="26" xfId="1" applyFont="1" applyBorder="1"/>
    <xf numFmtId="43" fontId="10" fillId="0" borderId="19" xfId="1" applyFont="1" applyBorder="1" applyAlignment="1">
      <alignment horizontal="center"/>
    </xf>
    <xf numFmtId="43" fontId="0" fillId="0" borderId="20" xfId="1" applyFont="1" applyBorder="1"/>
    <xf numFmtId="43" fontId="0" fillId="0" borderId="21" xfId="1" applyFont="1" applyBorder="1"/>
    <xf numFmtId="43" fontId="0" fillId="0" borderId="30" xfId="1" applyFont="1" applyBorder="1"/>
    <xf numFmtId="49" fontId="1" fillId="0" borderId="2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left"/>
    </xf>
    <xf numFmtId="49" fontId="5" fillId="0" borderId="25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3" fontId="0" fillId="0" borderId="24" xfId="1" applyFont="1" applyBorder="1"/>
    <xf numFmtId="49" fontId="1" fillId="0" borderId="19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right"/>
    </xf>
    <xf numFmtId="49" fontId="10" fillId="0" borderId="16" xfId="0" applyNumberFormat="1" applyFont="1" applyBorder="1" applyAlignment="1">
      <alignment horizontal="left"/>
    </xf>
    <xf numFmtId="49" fontId="11" fillId="0" borderId="16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37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165" fontId="21" fillId="2" borderId="35" xfId="0" applyNumberFormat="1" applyFont="1" applyFill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0" fontId="6" fillId="2" borderId="35" xfId="0" applyNumberFormat="1" applyFont="1" applyFill="1" applyBorder="1" applyAlignment="1">
      <alignment horizontal="left" vertical="center" wrapText="1"/>
    </xf>
    <xf numFmtId="0" fontId="21" fillId="2" borderId="35" xfId="0" applyNumberFormat="1" applyFont="1" applyFill="1" applyBorder="1" applyAlignment="1">
      <alignment horizontal="center" vertical="center"/>
    </xf>
    <xf numFmtId="0" fontId="6" fillId="0" borderId="35" xfId="0" applyNumberFormat="1" applyFont="1" applyBorder="1" applyAlignment="1">
      <alignment horizontal="left" vertical="center" wrapText="1"/>
    </xf>
    <xf numFmtId="165" fontId="21" fillId="0" borderId="35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left"/>
    </xf>
    <xf numFmtId="0" fontId="20" fillId="0" borderId="10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right" vertical="center"/>
    </xf>
    <xf numFmtId="49" fontId="6" fillId="0" borderId="18" xfId="0" applyNumberFormat="1" applyFont="1" applyBorder="1" applyAlignment="1">
      <alignment horizontal="right" vertical="center"/>
    </xf>
    <xf numFmtId="0" fontId="21" fillId="0" borderId="35" xfId="0" applyNumberFormat="1" applyFont="1" applyBorder="1" applyAlignment="1">
      <alignment horizontal="center" vertical="center"/>
    </xf>
    <xf numFmtId="165" fontId="22" fillId="2" borderId="35" xfId="0" applyNumberFormat="1" applyFont="1" applyFill="1" applyBorder="1" applyAlignment="1">
      <alignment horizontal="center" vertical="center"/>
    </xf>
    <xf numFmtId="2" fontId="21" fillId="0" borderId="35" xfId="0" applyNumberFormat="1" applyFont="1" applyBorder="1" applyAlignment="1">
      <alignment horizontal="center" vertical="center"/>
    </xf>
    <xf numFmtId="4" fontId="21" fillId="0" borderId="35" xfId="0" applyNumberFormat="1" applyFont="1" applyBorder="1" applyAlignment="1">
      <alignment horizontal="center" vertical="center"/>
    </xf>
    <xf numFmtId="167" fontId="21" fillId="0" borderId="35" xfId="0" applyNumberFormat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S28"/>
  <sheetViews>
    <sheetView showGridLines="0" zoomScaleNormal="100" workbookViewId="0">
      <selection activeCell="CW33" sqref="CW33"/>
    </sheetView>
  </sheetViews>
  <sheetFormatPr defaultColWidth="0.85546875" defaultRowHeight="11.25" x14ac:dyDescent="0.2"/>
  <cols>
    <col min="1" max="18" width="0.85546875" style="65"/>
    <col min="19" max="19" width="0.85546875" style="65" customWidth="1"/>
    <col min="20" max="65" width="0.85546875" style="65"/>
    <col min="66" max="66" width="0.85546875" style="65" customWidth="1"/>
    <col min="67" max="67" width="1.42578125" style="65" customWidth="1"/>
    <col min="68" max="68" width="0.85546875" style="65"/>
    <col min="69" max="69" width="0.85546875" style="65" hidden="1" customWidth="1"/>
    <col min="70" max="70" width="0.28515625" style="65" hidden="1" customWidth="1"/>
    <col min="71" max="71" width="0.85546875" style="65" hidden="1" customWidth="1"/>
    <col min="72" max="72" width="0.140625" style="65" customWidth="1"/>
    <col min="73" max="75" width="0.85546875" style="65" hidden="1" customWidth="1"/>
    <col min="76" max="81" width="0.85546875" style="65"/>
    <col min="82" max="83" width="0.85546875" style="65" customWidth="1"/>
    <col min="84" max="93" width="0.85546875" style="65"/>
    <col min="94" max="94" width="0.28515625" style="65" customWidth="1"/>
    <col min="95" max="96" width="0.85546875" style="65" hidden="1" customWidth="1"/>
    <col min="97" max="105" width="0.85546875" style="65" customWidth="1"/>
    <col min="106" max="106" width="0.42578125" style="65" customWidth="1"/>
    <col min="107" max="107" width="0.42578125" style="65" hidden="1" customWidth="1"/>
    <col min="108" max="109" width="0.85546875" style="65" hidden="1" customWidth="1"/>
    <col min="110" max="116" width="0.85546875" style="65"/>
    <col min="117" max="118" width="0.85546875" style="65" customWidth="1"/>
    <col min="119" max="120" width="0.85546875" style="65" hidden="1" customWidth="1"/>
    <col min="121" max="121" width="1.7109375" style="65" customWidth="1"/>
    <col min="122" max="122" width="7" style="65" customWidth="1"/>
    <col min="123" max="134" width="0.85546875" style="65"/>
    <col min="135" max="135" width="2.42578125" style="65" customWidth="1"/>
    <col min="136" max="139" width="0.85546875" style="65" hidden="1" customWidth="1"/>
    <col min="140" max="144" width="0.85546875" style="65"/>
    <col min="145" max="145" width="1.7109375" style="65" customWidth="1"/>
    <col min="146" max="147" width="0.85546875" style="65" hidden="1" customWidth="1"/>
    <col min="148" max="148" width="5.85546875" style="65" customWidth="1"/>
    <col min="149" max="157" width="0.85546875" style="65"/>
    <col min="158" max="158" width="0.140625" style="65" customWidth="1"/>
    <col min="159" max="159" width="0.85546875" style="65" hidden="1" customWidth="1"/>
    <col min="160" max="160" width="5.28515625" style="65" customWidth="1"/>
    <col min="161" max="161" width="0.85546875" style="65" hidden="1" customWidth="1"/>
    <col min="162" max="171" width="0.85546875" style="65"/>
    <col min="172" max="173" width="0.85546875" style="65" hidden="1" customWidth="1"/>
    <col min="174" max="174" width="3.7109375" style="65" customWidth="1"/>
    <col min="175" max="16384" width="0.85546875" style="65"/>
  </cols>
  <sheetData>
    <row r="1" spans="1:175" ht="13.5" customHeight="1" x14ac:dyDescent="0.2"/>
    <row r="2" spans="1:175" s="2" customFormat="1" ht="12.75" x14ac:dyDescent="0.2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218" t="s">
        <v>19</v>
      </c>
      <c r="EK2" s="218"/>
      <c r="EL2" s="218"/>
      <c r="EM2" s="218"/>
      <c r="EN2" s="218"/>
      <c r="EO2" s="218"/>
      <c r="EP2" s="218"/>
      <c r="EQ2" s="218"/>
      <c r="ER2" s="218"/>
      <c r="ES2" s="218"/>
      <c r="ET2" s="218"/>
      <c r="EU2" s="218"/>
      <c r="EV2" s="218"/>
      <c r="EW2" s="218"/>
      <c r="EX2" s="218"/>
      <c r="EY2" s="218"/>
      <c r="EZ2" s="218"/>
      <c r="FA2" s="218"/>
      <c r="FB2" s="218"/>
      <c r="FC2" s="218"/>
      <c r="FD2" s="218"/>
      <c r="FE2" s="218"/>
      <c r="FF2" s="218"/>
      <c r="FG2" s="218"/>
      <c r="FH2" s="218"/>
      <c r="FI2" s="218"/>
      <c r="FJ2" s="218"/>
      <c r="FK2" s="218"/>
      <c r="FL2" s="218"/>
      <c r="FM2" s="218"/>
      <c r="FN2" s="218"/>
      <c r="FO2" s="218"/>
      <c r="FP2" s="218"/>
      <c r="FQ2" s="218"/>
      <c r="FR2" s="218"/>
    </row>
    <row r="3" spans="1:175" s="2" customFormat="1" ht="26.25" customHeight="1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171"/>
      <c r="EF3" s="171"/>
      <c r="EG3" s="171"/>
      <c r="EH3" s="171"/>
      <c r="EI3" s="171"/>
      <c r="EJ3" s="247" t="s">
        <v>546</v>
      </c>
      <c r="EK3" s="248"/>
      <c r="EL3" s="248"/>
      <c r="EM3" s="248"/>
      <c r="EN3" s="248"/>
      <c r="EO3" s="248"/>
      <c r="EP3" s="248"/>
      <c r="EQ3" s="248"/>
      <c r="ER3" s="248"/>
      <c r="ES3" s="248"/>
      <c r="ET3" s="248"/>
      <c r="EU3" s="248"/>
      <c r="EV3" s="248"/>
      <c r="EW3" s="248"/>
      <c r="EX3" s="248"/>
      <c r="EY3" s="248"/>
      <c r="EZ3" s="248"/>
      <c r="FA3" s="248"/>
      <c r="FB3" s="248"/>
      <c r="FC3" s="248"/>
      <c r="FD3" s="248"/>
      <c r="FE3" s="248"/>
      <c r="FF3" s="248"/>
      <c r="FG3" s="248"/>
      <c r="FH3" s="248"/>
      <c r="FI3" s="248"/>
      <c r="FJ3" s="248"/>
      <c r="FK3" s="248"/>
      <c r="FL3" s="248"/>
      <c r="FM3" s="248"/>
      <c r="FN3" s="248"/>
      <c r="FO3" s="248"/>
      <c r="FP3" s="248"/>
      <c r="FQ3" s="248"/>
      <c r="FR3" s="248"/>
      <c r="FS3" s="172"/>
    </row>
    <row r="4" spans="1:175" s="3" customFormat="1" ht="14.25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227" t="s">
        <v>14</v>
      </c>
      <c r="EK4" s="227"/>
      <c r="EL4" s="227"/>
      <c r="EM4" s="227"/>
      <c r="EN4" s="227"/>
      <c r="EO4" s="227"/>
      <c r="EP4" s="227"/>
      <c r="EQ4" s="227"/>
      <c r="ER4" s="227"/>
      <c r="ES4" s="227"/>
      <c r="ET4" s="227"/>
      <c r="EU4" s="227"/>
      <c r="EV4" s="227"/>
      <c r="EW4" s="227"/>
      <c r="EX4" s="227"/>
      <c r="EY4" s="227"/>
      <c r="EZ4" s="227"/>
      <c r="FA4" s="227"/>
      <c r="FB4" s="227"/>
      <c r="FC4" s="227"/>
      <c r="FD4" s="227"/>
      <c r="FE4" s="227"/>
      <c r="FF4" s="227"/>
      <c r="FG4" s="227"/>
      <c r="FH4" s="227"/>
      <c r="FI4" s="227"/>
      <c r="FJ4" s="227"/>
      <c r="FK4" s="227"/>
      <c r="FL4" s="227"/>
      <c r="FM4" s="227"/>
      <c r="FN4" s="227"/>
      <c r="FO4" s="227"/>
      <c r="FP4" s="227"/>
      <c r="FQ4" s="227"/>
      <c r="FR4" s="227"/>
    </row>
    <row r="5" spans="1:175" s="2" customFormat="1" ht="18" customHeight="1" x14ac:dyDescent="0.2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247" t="s">
        <v>233</v>
      </c>
      <c r="EK5" s="248"/>
      <c r="EL5" s="248"/>
      <c r="EM5" s="248"/>
      <c r="EN5" s="248"/>
      <c r="EO5" s="248"/>
      <c r="EP5" s="248"/>
      <c r="EQ5" s="248"/>
      <c r="ER5" s="248"/>
      <c r="ES5" s="248"/>
      <c r="ET5" s="248"/>
      <c r="EU5" s="248"/>
      <c r="EV5" s="248"/>
      <c r="EW5" s="248"/>
      <c r="EX5" s="248"/>
      <c r="EY5" s="248"/>
      <c r="EZ5" s="248"/>
      <c r="FA5" s="248"/>
      <c r="FB5" s="248"/>
      <c r="FC5" s="248"/>
      <c r="FD5" s="248"/>
      <c r="FE5" s="248"/>
      <c r="FF5" s="248"/>
      <c r="FG5" s="248"/>
      <c r="FH5" s="248"/>
      <c r="FI5" s="248"/>
      <c r="FJ5" s="248"/>
      <c r="FK5" s="248"/>
      <c r="FL5" s="248"/>
      <c r="FM5" s="248"/>
      <c r="FN5" s="248"/>
      <c r="FO5" s="248"/>
      <c r="FP5" s="248"/>
      <c r="FQ5" s="248"/>
      <c r="FR5" s="248"/>
    </row>
    <row r="6" spans="1:175" s="3" customFormat="1" ht="12.75" x14ac:dyDescent="0.2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227" t="s">
        <v>15</v>
      </c>
      <c r="EK6" s="227"/>
      <c r="EL6" s="227"/>
      <c r="EM6" s="227"/>
      <c r="EN6" s="227"/>
      <c r="EO6" s="227"/>
      <c r="EP6" s="227"/>
      <c r="EQ6" s="227"/>
      <c r="ER6" s="227"/>
      <c r="ES6" s="227"/>
      <c r="ET6" s="227"/>
      <c r="EU6" s="227"/>
      <c r="EV6" s="227"/>
      <c r="EW6" s="227"/>
      <c r="EX6" s="227"/>
      <c r="EY6" s="227"/>
      <c r="EZ6" s="227"/>
      <c r="FA6" s="227"/>
      <c r="FB6" s="227"/>
      <c r="FC6" s="227"/>
      <c r="FD6" s="227"/>
      <c r="FE6" s="227"/>
      <c r="FF6" s="227"/>
      <c r="FG6" s="227"/>
      <c r="FH6" s="227"/>
      <c r="FI6" s="227"/>
      <c r="FJ6" s="227"/>
      <c r="FK6" s="227"/>
      <c r="FL6" s="227"/>
      <c r="FM6" s="227"/>
      <c r="FN6" s="227"/>
      <c r="FO6" s="227"/>
      <c r="FP6" s="227"/>
      <c r="FQ6" s="227"/>
      <c r="FR6" s="227"/>
    </row>
    <row r="7" spans="1:175" s="2" customFormat="1" ht="13.5" x14ac:dyDescent="0.2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225"/>
      <c r="EK7" s="226"/>
      <c r="EL7" s="226"/>
      <c r="EM7" s="226"/>
      <c r="EN7" s="226"/>
      <c r="EO7" s="226"/>
      <c r="EP7" s="226"/>
      <c r="EQ7" s="226"/>
      <c r="ER7" s="226"/>
      <c r="ES7" s="226"/>
      <c r="ET7" s="226"/>
      <c r="EU7" s="226"/>
      <c r="EV7" s="226"/>
      <c r="EW7" s="16"/>
      <c r="EX7" s="16"/>
      <c r="EY7" s="225" t="s">
        <v>547</v>
      </c>
      <c r="EZ7" s="226"/>
      <c r="FA7" s="226"/>
      <c r="FB7" s="226"/>
      <c r="FC7" s="226"/>
      <c r="FD7" s="226"/>
      <c r="FE7" s="226"/>
      <c r="FF7" s="226"/>
      <c r="FG7" s="226"/>
      <c r="FH7" s="226"/>
      <c r="FI7" s="226"/>
      <c r="FJ7" s="226"/>
      <c r="FK7" s="226"/>
      <c r="FL7" s="226"/>
      <c r="FM7" s="226"/>
      <c r="FN7" s="226"/>
      <c r="FO7" s="226"/>
      <c r="FP7" s="226"/>
      <c r="FQ7" s="226"/>
      <c r="FR7" s="226"/>
    </row>
    <row r="8" spans="1:175" s="3" customFormat="1" ht="12.75" x14ac:dyDescent="0.2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227" t="s">
        <v>16</v>
      </c>
      <c r="EK8" s="227"/>
      <c r="EL8" s="227"/>
      <c r="EM8" s="227"/>
      <c r="EN8" s="227"/>
      <c r="EO8" s="227"/>
      <c r="EP8" s="227"/>
      <c r="EQ8" s="227"/>
      <c r="ER8" s="227"/>
      <c r="ES8" s="227"/>
      <c r="ET8" s="227"/>
      <c r="EU8" s="227"/>
      <c r="EV8" s="227"/>
      <c r="EW8" s="65"/>
      <c r="EX8" s="65"/>
      <c r="EY8" s="227" t="s">
        <v>17</v>
      </c>
      <c r="EZ8" s="227"/>
      <c r="FA8" s="227"/>
      <c r="FB8" s="227"/>
      <c r="FC8" s="227"/>
      <c r="FD8" s="227"/>
      <c r="FE8" s="227"/>
      <c r="FF8" s="227"/>
      <c r="FG8" s="227"/>
      <c r="FH8" s="227"/>
      <c r="FI8" s="227"/>
      <c r="FJ8" s="227"/>
      <c r="FK8" s="227"/>
      <c r="FL8" s="227"/>
      <c r="FM8" s="227"/>
      <c r="FN8" s="227"/>
      <c r="FO8" s="227"/>
      <c r="FP8" s="227"/>
      <c r="FQ8" s="227"/>
      <c r="FR8" s="227"/>
    </row>
    <row r="9" spans="1:175" s="2" customFormat="1" ht="13.5" x14ac:dyDescent="0.2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228" t="s">
        <v>18</v>
      </c>
      <c r="EK9" s="228"/>
      <c r="EL9" s="229"/>
      <c r="EM9" s="230"/>
      <c r="EN9" s="230"/>
      <c r="EO9" s="231" t="s">
        <v>18</v>
      </c>
      <c r="EP9" s="231"/>
      <c r="EQ9" s="62"/>
      <c r="ER9" s="229"/>
      <c r="ES9" s="230"/>
      <c r="ET9" s="230"/>
      <c r="EU9" s="230"/>
      <c r="EV9" s="230"/>
      <c r="EW9" s="230"/>
      <c r="EX9" s="230"/>
      <c r="EY9" s="230"/>
      <c r="EZ9" s="230"/>
      <c r="FA9" s="230"/>
      <c r="FB9" s="230"/>
      <c r="FC9" s="230"/>
      <c r="FD9" s="230"/>
      <c r="FE9" s="230"/>
      <c r="FF9" s="230"/>
      <c r="FG9" s="228">
        <v>20</v>
      </c>
      <c r="FH9" s="228"/>
      <c r="FI9" s="228"/>
      <c r="FJ9" s="232" t="s">
        <v>563</v>
      </c>
      <c r="FK9" s="233"/>
      <c r="FL9" s="233"/>
      <c r="FM9" s="62" t="s">
        <v>3</v>
      </c>
      <c r="FN9" s="62"/>
      <c r="FO9" s="62"/>
      <c r="FP9" s="62"/>
      <c r="FQ9" s="62"/>
      <c r="FR9" s="62"/>
    </row>
    <row r="10" spans="1:175" ht="3.75" customHeight="1" x14ac:dyDescent="0.2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</row>
    <row r="11" spans="1:175" ht="21.75" customHeight="1" x14ac:dyDescent="0.2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</row>
    <row r="12" spans="1:175" s="4" customFormat="1" ht="13.5" customHeight="1" x14ac:dyDescent="0.2">
      <c r="A12" s="20"/>
      <c r="B12" s="20"/>
      <c r="C12" s="20"/>
      <c r="D12" s="20"/>
      <c r="E12" s="20"/>
      <c r="F12" s="234" t="s">
        <v>550</v>
      </c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4"/>
      <c r="CO12" s="234"/>
      <c r="CP12" s="234"/>
      <c r="CQ12" s="234"/>
      <c r="CR12" s="234"/>
      <c r="CS12" s="234"/>
      <c r="CT12" s="234"/>
      <c r="CU12" s="234"/>
      <c r="CV12" s="234"/>
      <c r="CW12" s="234"/>
      <c r="CX12" s="234"/>
      <c r="CY12" s="234"/>
      <c r="CZ12" s="234"/>
      <c r="DA12" s="234"/>
      <c r="DB12" s="234"/>
      <c r="DC12" s="234"/>
      <c r="DD12" s="234"/>
      <c r="DE12" s="234"/>
      <c r="DF12" s="234"/>
      <c r="DG12" s="234"/>
      <c r="DH12" s="234"/>
      <c r="DI12" s="234"/>
      <c r="DJ12" s="234"/>
      <c r="DK12" s="234"/>
      <c r="DL12" s="234"/>
      <c r="DM12" s="234"/>
      <c r="DN12" s="234"/>
      <c r="DO12" s="234"/>
      <c r="DP12" s="234"/>
      <c r="DQ12" s="234"/>
      <c r="DR12" s="234"/>
      <c r="DS12" s="234"/>
      <c r="DT12" s="234"/>
      <c r="DU12" s="234"/>
      <c r="DV12" s="234"/>
      <c r="DW12" s="234"/>
      <c r="DX12" s="234"/>
      <c r="DY12" s="234"/>
      <c r="DZ12" s="234"/>
      <c r="EA12" s="234"/>
      <c r="EB12" s="234"/>
      <c r="EC12" s="234"/>
      <c r="ED12" s="234"/>
      <c r="EE12" s="234"/>
      <c r="EF12" s="234"/>
      <c r="EG12" s="234"/>
      <c r="EH12" s="234"/>
      <c r="EI12" s="234"/>
      <c r="EJ12" s="234"/>
      <c r="EK12" s="234"/>
      <c r="EL12" s="234"/>
      <c r="EM12" s="234"/>
      <c r="EN12" s="234"/>
      <c r="EO12" s="234"/>
      <c r="EP12" s="234"/>
      <c r="EQ12" s="234"/>
      <c r="ER12" s="234"/>
      <c r="ES12" s="234"/>
      <c r="ET12" s="234"/>
      <c r="EU12" s="234"/>
      <c r="EV12" s="234"/>
      <c r="EW12" s="234"/>
      <c r="EX12" s="234"/>
      <c r="EY12" s="234"/>
      <c r="EZ12" s="234"/>
      <c r="FA12" s="234"/>
      <c r="FB12" s="234"/>
      <c r="FC12" s="234"/>
      <c r="FD12" s="234"/>
      <c r="FE12" s="234"/>
      <c r="FF12" s="234"/>
      <c r="FG12" s="234"/>
      <c r="FH12" s="234"/>
      <c r="FI12" s="234"/>
      <c r="FJ12" s="234"/>
      <c r="FK12" s="234"/>
      <c r="FL12" s="234"/>
      <c r="FM12" s="234"/>
      <c r="FN12" s="234"/>
      <c r="FO12" s="234"/>
      <c r="FP12" s="234"/>
      <c r="FQ12" s="234"/>
      <c r="FR12" s="234"/>
    </row>
    <row r="13" spans="1:175" s="4" customFormat="1" ht="13.5" customHeight="1" x14ac:dyDescent="0.2">
      <c r="A13" s="234" t="s">
        <v>551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34"/>
      <c r="CH13" s="234"/>
      <c r="CI13" s="234"/>
      <c r="CJ13" s="234"/>
      <c r="CK13" s="234"/>
      <c r="CL13" s="234"/>
      <c r="CM13" s="234"/>
      <c r="CN13" s="234"/>
      <c r="CO13" s="234"/>
      <c r="CP13" s="234"/>
      <c r="CQ13" s="234"/>
      <c r="CR13" s="234"/>
      <c r="CS13" s="234"/>
      <c r="CT13" s="234"/>
      <c r="CU13" s="234"/>
      <c r="CV13" s="234"/>
      <c r="CW13" s="234"/>
      <c r="CX13" s="234"/>
      <c r="CY13" s="234"/>
      <c r="CZ13" s="234"/>
      <c r="DA13" s="234"/>
      <c r="DB13" s="234"/>
      <c r="DC13" s="234"/>
      <c r="DD13" s="234"/>
      <c r="DE13" s="234"/>
      <c r="DF13" s="234"/>
      <c r="DG13" s="234"/>
      <c r="DH13" s="234"/>
      <c r="DI13" s="234"/>
      <c r="DJ13" s="234"/>
      <c r="DK13" s="234"/>
      <c r="DL13" s="234"/>
      <c r="DM13" s="234"/>
      <c r="DN13" s="234"/>
      <c r="DO13" s="234"/>
      <c r="DP13" s="234"/>
      <c r="DQ13" s="234"/>
      <c r="DR13" s="234"/>
      <c r="DS13" s="234"/>
      <c r="DT13" s="234"/>
      <c r="DU13" s="234"/>
      <c r="DV13" s="234"/>
      <c r="DW13" s="234"/>
      <c r="DX13" s="234"/>
      <c r="DY13" s="234"/>
      <c r="DZ13" s="234"/>
      <c r="EA13" s="234"/>
      <c r="EB13" s="234"/>
      <c r="EC13" s="234"/>
      <c r="ED13" s="234"/>
      <c r="EE13" s="234"/>
      <c r="EF13" s="234"/>
      <c r="EG13" s="234"/>
      <c r="EH13" s="234"/>
      <c r="EI13" s="234"/>
      <c r="EJ13" s="234"/>
      <c r="EK13" s="234"/>
      <c r="EL13" s="234"/>
      <c r="EM13" s="234"/>
      <c r="EN13" s="234"/>
      <c r="EO13" s="234"/>
      <c r="EP13" s="234"/>
      <c r="EQ13" s="234"/>
      <c r="ER13" s="234"/>
      <c r="ES13" s="234"/>
      <c r="ET13" s="234"/>
      <c r="EU13" s="234"/>
      <c r="EV13" s="234"/>
      <c r="EW13" s="234"/>
      <c r="EX13" s="234"/>
      <c r="EY13" s="234"/>
      <c r="EZ13" s="234"/>
      <c r="FA13" s="234"/>
      <c r="FB13" s="234"/>
      <c r="FC13" s="234"/>
      <c r="FD13" s="234"/>
      <c r="FE13" s="234"/>
      <c r="FF13" s="234"/>
      <c r="FG13" s="234"/>
      <c r="FH13" s="234"/>
      <c r="FI13" s="234"/>
      <c r="FJ13" s="234"/>
      <c r="FK13" s="234"/>
      <c r="FL13" s="234"/>
      <c r="FM13" s="234"/>
      <c r="FN13" s="234"/>
      <c r="FO13" s="234"/>
      <c r="FP13" s="234"/>
      <c r="FQ13" s="234"/>
      <c r="FR13" s="234"/>
    </row>
    <row r="14" spans="1:175" s="4" customFormat="1" ht="13.5" customHeight="1" x14ac:dyDescent="0.2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</row>
    <row r="15" spans="1:175" s="4" customFormat="1" ht="13.5" customHeight="1" x14ac:dyDescent="0.2">
      <c r="A15" s="64"/>
      <c r="B15" s="234" t="s">
        <v>564</v>
      </c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/>
      <c r="BZ15" s="234"/>
      <c r="CA15" s="234"/>
      <c r="CB15" s="234"/>
      <c r="CC15" s="234"/>
      <c r="CD15" s="234"/>
      <c r="CE15" s="234"/>
      <c r="CF15" s="234"/>
      <c r="CG15" s="234"/>
      <c r="CH15" s="234"/>
      <c r="CI15" s="234"/>
      <c r="CJ15" s="234"/>
      <c r="CK15" s="234"/>
      <c r="CL15" s="234"/>
      <c r="CM15" s="234"/>
      <c r="CN15" s="234"/>
      <c r="CO15" s="234"/>
      <c r="CP15" s="234"/>
      <c r="CQ15" s="234"/>
      <c r="CR15" s="234"/>
      <c r="CS15" s="234"/>
      <c r="CT15" s="234"/>
      <c r="CU15" s="234"/>
      <c r="CV15" s="234"/>
      <c r="CW15" s="234"/>
      <c r="CX15" s="234"/>
      <c r="CY15" s="234"/>
      <c r="CZ15" s="234"/>
      <c r="DA15" s="234"/>
      <c r="DB15" s="234"/>
      <c r="DC15" s="234"/>
      <c r="DD15" s="234"/>
      <c r="DE15" s="234"/>
      <c r="DF15" s="234"/>
      <c r="DG15" s="234"/>
      <c r="DH15" s="234"/>
      <c r="DI15" s="234"/>
      <c r="DJ15" s="234"/>
      <c r="DK15" s="234"/>
      <c r="DL15" s="234"/>
      <c r="DM15" s="234"/>
      <c r="DN15" s="234"/>
      <c r="DO15" s="234"/>
      <c r="DP15" s="234"/>
      <c r="DQ15" s="234"/>
      <c r="DR15" s="234"/>
      <c r="DS15" s="234"/>
      <c r="DT15" s="234"/>
      <c r="DU15" s="234"/>
      <c r="DV15" s="234"/>
      <c r="DW15" s="234"/>
      <c r="DX15" s="234"/>
      <c r="DY15" s="234"/>
      <c r="DZ15" s="234"/>
      <c r="EA15" s="234"/>
      <c r="EB15" s="234"/>
      <c r="EC15" s="234"/>
      <c r="ED15" s="234"/>
      <c r="EE15" s="234"/>
      <c r="EF15" s="234"/>
      <c r="EG15" s="234"/>
      <c r="EH15" s="234"/>
      <c r="EI15" s="234"/>
      <c r="EJ15" s="234"/>
      <c r="EK15" s="234"/>
      <c r="EL15" s="234"/>
      <c r="EM15" s="234"/>
      <c r="EN15" s="234"/>
      <c r="EO15" s="234"/>
      <c r="EP15" s="234"/>
      <c r="EQ15" s="234"/>
      <c r="ER15" s="234"/>
      <c r="ES15" s="234"/>
      <c r="ET15" s="234"/>
      <c r="EU15" s="234"/>
      <c r="EV15" s="234"/>
      <c r="EW15" s="234"/>
      <c r="EX15" s="234"/>
      <c r="EY15" s="234"/>
      <c r="EZ15" s="234"/>
      <c r="FA15" s="234"/>
      <c r="FB15" s="234"/>
      <c r="FC15" s="234"/>
      <c r="FD15" s="234"/>
      <c r="FE15" s="234"/>
      <c r="FF15" s="234"/>
      <c r="FG15" s="234"/>
      <c r="FH15" s="234"/>
      <c r="FI15" s="234"/>
      <c r="FJ15" s="234"/>
      <c r="FK15" s="234"/>
      <c r="FL15" s="234"/>
      <c r="FM15" s="234"/>
      <c r="FN15" s="234"/>
      <c r="FO15" s="234"/>
      <c r="FP15" s="234"/>
      <c r="FQ15" s="234"/>
      <c r="FR15" s="234"/>
    </row>
    <row r="16" spans="1:175" s="4" customFormat="1" ht="13.5" customHeight="1" x14ac:dyDescent="0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2"/>
      <c r="AZ16" s="22"/>
      <c r="BA16" s="22"/>
      <c r="BB16" s="22"/>
      <c r="BC16" s="22"/>
      <c r="BD16" s="22"/>
      <c r="BE16" s="22"/>
      <c r="BF16" s="23"/>
      <c r="BG16" s="24"/>
      <c r="BH16" s="24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3"/>
      <c r="CF16" s="24"/>
      <c r="CG16" s="24"/>
      <c r="CH16" s="22"/>
      <c r="CI16" s="22"/>
      <c r="CJ16" s="22"/>
      <c r="CK16" s="22"/>
      <c r="CL16" s="22"/>
      <c r="CM16" s="23"/>
      <c r="CN16" s="24"/>
      <c r="CO16" s="24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38" t="s">
        <v>20</v>
      </c>
      <c r="FG16" s="239"/>
      <c r="FH16" s="239"/>
      <c r="FI16" s="239"/>
      <c r="FJ16" s="239"/>
      <c r="FK16" s="239"/>
      <c r="FL16" s="239"/>
      <c r="FM16" s="239"/>
      <c r="FN16" s="239"/>
      <c r="FO16" s="239"/>
      <c r="FP16" s="239"/>
      <c r="FQ16" s="239"/>
      <c r="FR16" s="240"/>
    </row>
    <row r="17" spans="1:174" ht="6.75" customHeight="1" thickBot="1" x14ac:dyDescent="0.2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241"/>
      <c r="FG17" s="242"/>
      <c r="FH17" s="242"/>
      <c r="FI17" s="242"/>
      <c r="FJ17" s="242"/>
      <c r="FK17" s="242"/>
      <c r="FL17" s="242"/>
      <c r="FM17" s="242"/>
      <c r="FN17" s="242"/>
      <c r="FO17" s="242"/>
      <c r="FP17" s="242"/>
      <c r="FQ17" s="242"/>
      <c r="FR17" s="243"/>
    </row>
    <row r="18" spans="1:174" ht="12.75" customHeight="1" x14ac:dyDescent="0.2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244"/>
      <c r="BH18" s="244"/>
      <c r="BI18" s="244"/>
      <c r="BJ18" s="244"/>
      <c r="BK18" s="245"/>
      <c r="BL18" s="246"/>
      <c r="BM18" s="246"/>
      <c r="BN18" s="244"/>
      <c r="BO18" s="244"/>
      <c r="BP18" s="67"/>
      <c r="BQ18" s="245"/>
      <c r="BR18" s="246"/>
      <c r="BS18" s="246"/>
      <c r="BT18" s="246"/>
      <c r="BU18" s="246"/>
      <c r="BV18" s="246"/>
      <c r="BW18" s="246"/>
      <c r="BX18" s="246"/>
      <c r="BY18" s="246"/>
      <c r="BZ18" s="246"/>
      <c r="CA18" s="246"/>
      <c r="CB18" s="246"/>
      <c r="CC18" s="246"/>
      <c r="CD18" s="246"/>
      <c r="CE18" s="246"/>
      <c r="CF18" s="244"/>
      <c r="CG18" s="244"/>
      <c r="CH18" s="244"/>
      <c r="CI18" s="245"/>
      <c r="CJ18" s="246"/>
      <c r="CK18" s="246"/>
      <c r="CL18" s="67"/>
      <c r="CM18" s="67"/>
      <c r="CN18" s="67"/>
      <c r="CO18" s="67"/>
      <c r="CP18" s="67"/>
      <c r="CQ18" s="67"/>
      <c r="CR18" s="67"/>
      <c r="CS18" s="67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 t="s">
        <v>21</v>
      </c>
      <c r="FE18" s="62"/>
      <c r="FF18" s="235"/>
      <c r="FG18" s="236"/>
      <c r="FH18" s="236"/>
      <c r="FI18" s="236"/>
      <c r="FJ18" s="236"/>
      <c r="FK18" s="236"/>
      <c r="FL18" s="236"/>
      <c r="FM18" s="236"/>
      <c r="FN18" s="236"/>
      <c r="FO18" s="236"/>
      <c r="FP18" s="236"/>
      <c r="FQ18" s="236"/>
      <c r="FR18" s="237"/>
    </row>
    <row r="19" spans="1:174" ht="18" customHeight="1" x14ac:dyDescent="0.25">
      <c r="A19" s="219" t="s">
        <v>24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62"/>
      <c r="AC19" s="62"/>
      <c r="AD19" s="62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103"/>
      <c r="EJ19" s="103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1" t="s">
        <v>22</v>
      </c>
      <c r="FE19" s="62"/>
      <c r="FF19" s="221" t="s">
        <v>234</v>
      </c>
      <c r="FG19" s="222"/>
      <c r="FH19" s="222"/>
      <c r="FI19" s="222"/>
      <c r="FJ19" s="222"/>
      <c r="FK19" s="222"/>
      <c r="FL19" s="222"/>
      <c r="FM19" s="222"/>
      <c r="FN19" s="222"/>
      <c r="FO19" s="222"/>
      <c r="FP19" s="222"/>
      <c r="FQ19" s="222"/>
      <c r="FR19" s="223"/>
    </row>
    <row r="20" spans="1:174" ht="12" customHeight="1" x14ac:dyDescent="0.25">
      <c r="A20" s="63" t="s">
        <v>25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18"/>
      <c r="AC20" s="19"/>
      <c r="AD20" s="19"/>
      <c r="AE20" s="220" t="s">
        <v>236</v>
      </c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  <c r="CS20" s="220"/>
      <c r="CT20" s="220"/>
      <c r="CU20" s="220"/>
      <c r="CV20" s="220"/>
      <c r="CW20" s="220"/>
      <c r="CX20" s="220"/>
      <c r="CY20" s="220"/>
      <c r="CZ20" s="220"/>
      <c r="DA20" s="220"/>
      <c r="DB20" s="220"/>
      <c r="DC20" s="220"/>
      <c r="DD20" s="220"/>
      <c r="DE20" s="220"/>
      <c r="DF20" s="220"/>
      <c r="DG20" s="220"/>
      <c r="DH20" s="220"/>
      <c r="DI20" s="220"/>
      <c r="DJ20" s="220"/>
      <c r="DK20" s="220"/>
      <c r="DL20" s="220"/>
      <c r="DM20" s="220"/>
      <c r="DN20" s="220"/>
      <c r="DO20" s="220"/>
      <c r="DP20" s="220"/>
      <c r="DQ20" s="220"/>
      <c r="DR20" s="220"/>
      <c r="DS20" s="220"/>
      <c r="DT20" s="220"/>
      <c r="DU20" s="220"/>
      <c r="DV20" s="220"/>
      <c r="DW20" s="220"/>
      <c r="DX20" s="220"/>
      <c r="DY20" s="220"/>
      <c r="DZ20" s="220"/>
      <c r="EA20" s="220"/>
      <c r="EB20" s="220"/>
      <c r="EC20" s="220"/>
      <c r="ED20" s="220"/>
      <c r="EE20" s="220"/>
      <c r="EF20" s="220"/>
      <c r="EG20" s="220"/>
      <c r="EH20" s="220"/>
      <c r="EI20" s="220"/>
      <c r="EJ20" s="220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1" t="s">
        <v>23</v>
      </c>
      <c r="FE20" s="62"/>
      <c r="FF20" s="221" t="s">
        <v>235</v>
      </c>
      <c r="FG20" s="222"/>
      <c r="FH20" s="222"/>
      <c r="FI20" s="222"/>
      <c r="FJ20" s="222"/>
      <c r="FK20" s="222"/>
      <c r="FL20" s="222"/>
      <c r="FM20" s="222"/>
      <c r="FN20" s="222"/>
      <c r="FO20" s="222"/>
      <c r="FP20" s="222"/>
      <c r="FQ20" s="222"/>
      <c r="FR20" s="223"/>
    </row>
    <row r="21" spans="1:174" ht="13.5" x14ac:dyDescent="0.2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1" t="s">
        <v>22</v>
      </c>
      <c r="FE21" s="62"/>
      <c r="FF21" s="221"/>
      <c r="FG21" s="222"/>
      <c r="FH21" s="222"/>
      <c r="FI21" s="222"/>
      <c r="FJ21" s="222"/>
      <c r="FK21" s="222"/>
      <c r="FL21" s="222"/>
      <c r="FM21" s="222"/>
      <c r="FN21" s="222"/>
      <c r="FO21" s="222"/>
      <c r="FP21" s="222"/>
      <c r="FQ21" s="222"/>
      <c r="FR21" s="223"/>
    </row>
    <row r="22" spans="1:174" ht="13.5" x14ac:dyDescent="0.2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1" t="s">
        <v>26</v>
      </c>
      <c r="FE22" s="62"/>
      <c r="FF22" s="221" t="s">
        <v>482</v>
      </c>
      <c r="FG22" s="222"/>
      <c r="FH22" s="222"/>
      <c r="FI22" s="222"/>
      <c r="FJ22" s="222"/>
      <c r="FK22" s="222"/>
      <c r="FL22" s="222"/>
      <c r="FM22" s="222"/>
      <c r="FN22" s="222"/>
      <c r="FO22" s="222"/>
      <c r="FP22" s="222"/>
      <c r="FQ22" s="222"/>
      <c r="FR22" s="223"/>
    </row>
    <row r="23" spans="1:174" ht="37.5" customHeight="1" x14ac:dyDescent="0.25">
      <c r="A23" s="62" t="s">
        <v>30</v>
      </c>
      <c r="B23" s="62"/>
      <c r="C23" s="62"/>
      <c r="D23" s="62"/>
      <c r="E23" s="62"/>
      <c r="F23" s="62"/>
      <c r="G23" s="62"/>
      <c r="H23" s="62"/>
      <c r="I23" s="62"/>
      <c r="J23" s="62"/>
      <c r="K23" s="18"/>
      <c r="L23" s="19"/>
      <c r="M23" s="224" t="s">
        <v>541</v>
      </c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  <c r="CM23" s="224"/>
      <c r="CN23" s="224"/>
      <c r="CO23" s="224"/>
      <c r="CP23" s="224"/>
      <c r="CQ23" s="224"/>
      <c r="CR23" s="224"/>
      <c r="CS23" s="224"/>
      <c r="CT23" s="224"/>
      <c r="CU23" s="224"/>
      <c r="CV23" s="224"/>
      <c r="CW23" s="224"/>
      <c r="CX23" s="224"/>
      <c r="CY23" s="224"/>
      <c r="CZ23" s="224"/>
      <c r="DA23" s="224"/>
      <c r="DB23" s="224"/>
      <c r="DC23" s="224"/>
      <c r="DD23" s="224"/>
      <c r="DE23" s="224"/>
      <c r="DF23" s="224"/>
      <c r="DG23" s="224"/>
      <c r="DH23" s="224"/>
      <c r="DI23" s="224"/>
      <c r="DJ23" s="224"/>
      <c r="DK23" s="224"/>
      <c r="DL23" s="224"/>
      <c r="DM23" s="224"/>
      <c r="DN23" s="224"/>
      <c r="DO23" s="224"/>
      <c r="DP23" s="224"/>
      <c r="DQ23" s="224"/>
      <c r="DR23" s="224"/>
      <c r="DS23" s="224"/>
      <c r="DT23" s="224"/>
      <c r="DU23" s="224"/>
      <c r="DV23" s="224"/>
      <c r="DW23" s="224"/>
      <c r="DX23" s="224"/>
      <c r="DY23" s="224"/>
      <c r="DZ23" s="224"/>
      <c r="EA23" s="224"/>
      <c r="EB23" s="224"/>
      <c r="EC23" s="224"/>
      <c r="ED23" s="224"/>
      <c r="EE23" s="224"/>
      <c r="EF23" s="224"/>
      <c r="EG23" s="224"/>
      <c r="EH23" s="224"/>
      <c r="EI23" s="224"/>
      <c r="EJ23" s="224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1" t="s">
        <v>27</v>
      </c>
      <c r="FE23" s="62"/>
      <c r="FF23" s="221" t="s">
        <v>141</v>
      </c>
      <c r="FG23" s="222"/>
      <c r="FH23" s="222"/>
      <c r="FI23" s="222"/>
      <c r="FJ23" s="222"/>
      <c r="FK23" s="222"/>
      <c r="FL23" s="222"/>
      <c r="FM23" s="222"/>
      <c r="FN23" s="222"/>
      <c r="FO23" s="222"/>
      <c r="FP23" s="222"/>
      <c r="FQ23" s="222"/>
      <c r="FR23" s="223"/>
    </row>
    <row r="24" spans="1:174" ht="14.25" customHeight="1" thickBot="1" x14ac:dyDescent="0.25">
      <c r="A24" s="62" t="s">
        <v>31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1" t="s">
        <v>28</v>
      </c>
      <c r="FE24" s="62"/>
      <c r="FF24" s="215" t="s">
        <v>29</v>
      </c>
      <c r="FG24" s="216"/>
      <c r="FH24" s="216"/>
      <c r="FI24" s="216"/>
      <c r="FJ24" s="216"/>
      <c r="FK24" s="216"/>
      <c r="FL24" s="216"/>
      <c r="FM24" s="216"/>
      <c r="FN24" s="216"/>
      <c r="FO24" s="216"/>
      <c r="FP24" s="216"/>
      <c r="FQ24" s="216"/>
      <c r="FR24" s="217"/>
    </row>
    <row r="25" spans="1:174" ht="1.5" customHeight="1" x14ac:dyDescent="0.2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</row>
    <row r="26" spans="1:174" ht="3" customHeight="1" x14ac:dyDescent="0.2"/>
    <row r="27" spans="1:174" ht="13.5" x14ac:dyDescent="0.2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18"/>
      <c r="L27" s="19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  <c r="BZ27" s="218"/>
      <c r="CA27" s="218"/>
      <c r="CB27" s="218"/>
      <c r="CC27" s="218"/>
      <c r="CD27" s="218"/>
      <c r="CE27" s="218"/>
      <c r="CF27" s="218"/>
      <c r="CG27" s="218"/>
      <c r="CH27" s="218"/>
      <c r="CI27" s="218"/>
      <c r="CJ27" s="218"/>
      <c r="CK27" s="218"/>
      <c r="CL27" s="218"/>
      <c r="CM27" s="218"/>
      <c r="CN27" s="218"/>
      <c r="CO27" s="218"/>
      <c r="CP27" s="218"/>
      <c r="CQ27" s="218"/>
      <c r="CR27" s="218"/>
      <c r="CS27" s="218"/>
      <c r="CT27" s="218"/>
      <c r="CU27" s="218"/>
      <c r="CV27" s="218"/>
      <c r="CW27" s="218"/>
      <c r="CX27" s="218"/>
      <c r="CY27" s="218"/>
      <c r="CZ27" s="218"/>
      <c r="DA27" s="218"/>
      <c r="DB27" s="218"/>
      <c r="DC27" s="218"/>
      <c r="DD27" s="218"/>
      <c r="DE27" s="218"/>
      <c r="DF27" s="218"/>
      <c r="DG27" s="218"/>
      <c r="DH27" s="218"/>
      <c r="DI27" s="218"/>
      <c r="DJ27" s="218"/>
      <c r="DK27" s="218"/>
      <c r="DL27" s="218"/>
      <c r="DM27" s="218"/>
      <c r="DN27" s="218"/>
      <c r="DO27" s="218"/>
      <c r="DP27" s="218"/>
      <c r="DQ27" s="218"/>
      <c r="DR27" s="218"/>
      <c r="DS27" s="218"/>
      <c r="DT27" s="218"/>
      <c r="DU27" s="218"/>
      <c r="DV27" s="218"/>
      <c r="DW27" s="218"/>
      <c r="DX27" s="218"/>
      <c r="DY27" s="218"/>
      <c r="DZ27" s="218"/>
      <c r="EA27" s="218"/>
      <c r="EB27" s="218"/>
      <c r="EC27" s="218"/>
      <c r="ED27" s="218"/>
      <c r="EE27" s="218"/>
      <c r="EF27" s="218"/>
      <c r="EG27" s="218"/>
      <c r="EH27" s="218"/>
      <c r="EI27" s="218"/>
      <c r="EJ27" s="218"/>
    </row>
    <row r="28" spans="1:174" ht="12.75" x14ac:dyDescent="0.2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</row>
  </sheetData>
  <mergeCells count="36">
    <mergeCell ref="EJ2:FR2"/>
    <mergeCell ref="EJ3:FR3"/>
    <mergeCell ref="EJ4:FR4"/>
    <mergeCell ref="EJ5:FR5"/>
    <mergeCell ref="EJ6:FR6"/>
    <mergeCell ref="F12:FR12"/>
    <mergeCell ref="FF18:FR18"/>
    <mergeCell ref="A13:FR13"/>
    <mergeCell ref="B15:FR15"/>
    <mergeCell ref="FF16:FR17"/>
    <mergeCell ref="BG18:BJ18"/>
    <mergeCell ref="BK18:BM18"/>
    <mergeCell ref="BN18:BO18"/>
    <mergeCell ref="BQ18:CE18"/>
    <mergeCell ref="CF18:CH18"/>
    <mergeCell ref="CI18:CK18"/>
    <mergeCell ref="EY7:FR7"/>
    <mergeCell ref="EJ7:EV7"/>
    <mergeCell ref="EJ8:EV8"/>
    <mergeCell ref="EY8:FR8"/>
    <mergeCell ref="EJ9:EK9"/>
    <mergeCell ref="EL9:EN9"/>
    <mergeCell ref="EO9:EP9"/>
    <mergeCell ref="ER9:FF9"/>
    <mergeCell ref="FG9:FI9"/>
    <mergeCell ref="FJ9:FL9"/>
    <mergeCell ref="FF24:FR24"/>
    <mergeCell ref="M27:EJ27"/>
    <mergeCell ref="A19:AA19"/>
    <mergeCell ref="AE20:EJ20"/>
    <mergeCell ref="FF22:FR22"/>
    <mergeCell ref="M23:EJ23"/>
    <mergeCell ref="FF23:FR23"/>
    <mergeCell ref="FF19:FR19"/>
    <mergeCell ref="FF20:FR20"/>
    <mergeCell ref="FF21:FR21"/>
  </mergeCells>
  <pageMargins left="0.39370078740157483" right="0.19685039370078741" top="0.39370078740157483" bottom="0.39370078740157483" header="0.51181102362204722" footer="0.19685039370078741"/>
  <pageSetup paperSize="9" scale="67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9"/>
  <sheetViews>
    <sheetView showGridLines="0" view="pageBreakPreview" topLeftCell="A61" zoomScaleSheetLayoutView="100" workbookViewId="0">
      <selection activeCell="I77" sqref="I77"/>
    </sheetView>
  </sheetViews>
  <sheetFormatPr defaultColWidth="0.85546875" defaultRowHeight="11.25" x14ac:dyDescent="0.2"/>
  <cols>
    <col min="1" max="1" width="19.28515625" style="40" customWidth="1"/>
    <col min="2" max="2" width="5.5703125" style="40" customWidth="1"/>
    <col min="3" max="3" width="9.28515625" style="40" customWidth="1"/>
    <col min="4" max="4" width="4.7109375" style="40" customWidth="1"/>
    <col min="5" max="5" width="6.5703125" style="40" customWidth="1"/>
    <col min="6" max="6" width="17.28515625" style="40" customWidth="1"/>
    <col min="7" max="7" width="12.7109375" style="76" customWidth="1"/>
    <col min="8" max="8" width="12.5703125" style="76" customWidth="1"/>
    <col min="9" max="9" width="10.5703125" style="76" customWidth="1"/>
    <col min="10" max="10" width="10.85546875" style="76" customWidth="1"/>
    <col min="11" max="11" width="12.28515625" style="76" customWidth="1"/>
    <col min="12" max="12" width="13" style="76" customWidth="1"/>
    <col min="13" max="13" width="10.28515625" style="76" customWidth="1"/>
    <col min="14" max="14" width="11" style="76" customWidth="1"/>
    <col min="15" max="17" width="0.85546875" style="76" hidden="1" customWidth="1"/>
    <col min="18" max="18" width="12.7109375" style="76" customWidth="1"/>
    <col min="19" max="19" width="14" style="76" customWidth="1"/>
    <col min="20" max="20" width="11.85546875" style="76" customWidth="1"/>
    <col min="21" max="21" width="11" style="76" customWidth="1"/>
    <col min="22" max="22" width="6.85546875" style="40" customWidth="1"/>
    <col min="23" max="23" width="1.85546875" style="21" bestFit="1" customWidth="1"/>
    <col min="24" max="26" width="0.85546875" style="21"/>
    <col min="27" max="27" width="10.42578125" style="21" bestFit="1" customWidth="1"/>
    <col min="28" max="28" width="0.85546875" style="21"/>
    <col min="29" max="29" width="10.42578125" style="21" bestFit="1" customWidth="1"/>
    <col min="30" max="30" width="0.85546875" style="21"/>
    <col min="31" max="31" width="11.28515625" style="21" bestFit="1" customWidth="1"/>
    <col min="32" max="34" width="0.85546875" style="21"/>
    <col min="35" max="35" width="10.42578125" style="21" bestFit="1" customWidth="1"/>
    <col min="36" max="16384" width="0.85546875" style="21"/>
  </cols>
  <sheetData>
    <row r="1" spans="1:29" ht="5.25" customHeight="1" x14ac:dyDescent="0.2"/>
    <row r="2" spans="1:29" ht="1.5" customHeight="1" x14ac:dyDescent="0.2">
      <c r="A2" s="34"/>
      <c r="B2" s="34"/>
      <c r="C2" s="34"/>
      <c r="D2" s="34"/>
      <c r="E2" s="34"/>
      <c r="F2" s="34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34"/>
    </row>
    <row r="3" spans="1:29" s="5" customFormat="1" ht="12" x14ac:dyDescent="0.2">
      <c r="A3" s="257" t="s">
        <v>32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</row>
    <row r="4" spans="1:29" ht="2.25" customHeight="1" x14ac:dyDescent="0.2">
      <c r="A4" s="34"/>
      <c r="B4" s="34"/>
      <c r="C4" s="34"/>
      <c r="D4" s="34"/>
      <c r="E4" s="34"/>
      <c r="F4" s="34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34"/>
    </row>
    <row r="5" spans="1:29" ht="29.25" customHeight="1" x14ac:dyDescent="0.2">
      <c r="A5" s="264" t="s">
        <v>0</v>
      </c>
      <c r="B5" s="259" t="s">
        <v>1</v>
      </c>
      <c r="C5" s="262" t="s">
        <v>143</v>
      </c>
      <c r="D5" s="265"/>
      <c r="E5" s="266"/>
      <c r="F5" s="262" t="s">
        <v>144</v>
      </c>
      <c r="G5" s="261" t="s">
        <v>552</v>
      </c>
      <c r="H5" s="261"/>
      <c r="I5" s="261"/>
      <c r="J5" s="261"/>
      <c r="K5" s="261" t="s">
        <v>553</v>
      </c>
      <c r="L5" s="261"/>
      <c r="M5" s="261"/>
      <c r="N5" s="261"/>
      <c r="O5" s="78"/>
      <c r="P5" s="78"/>
      <c r="Q5" s="78"/>
      <c r="R5" s="261" t="s">
        <v>554</v>
      </c>
      <c r="S5" s="261"/>
      <c r="T5" s="261"/>
      <c r="U5" s="261"/>
      <c r="V5" s="259" t="s">
        <v>4</v>
      </c>
    </row>
    <row r="6" spans="1:29" ht="116.25" customHeight="1" x14ac:dyDescent="0.2">
      <c r="A6" s="264"/>
      <c r="B6" s="259"/>
      <c r="C6" s="39" t="s">
        <v>231</v>
      </c>
      <c r="D6" s="55" t="s">
        <v>158</v>
      </c>
      <c r="E6" s="38" t="s">
        <v>159</v>
      </c>
      <c r="F6" s="262"/>
      <c r="G6" s="79" t="s">
        <v>201</v>
      </c>
      <c r="H6" s="80" t="s">
        <v>202</v>
      </c>
      <c r="I6" s="80" t="s">
        <v>218</v>
      </c>
      <c r="J6" s="80" t="s">
        <v>203</v>
      </c>
      <c r="K6" s="79" t="s">
        <v>201</v>
      </c>
      <c r="L6" s="80" t="s">
        <v>202</v>
      </c>
      <c r="M6" s="80" t="s">
        <v>218</v>
      </c>
      <c r="N6" s="80" t="s">
        <v>204</v>
      </c>
      <c r="O6" s="81"/>
      <c r="P6" s="81"/>
      <c r="Q6" s="80"/>
      <c r="R6" s="79" t="s">
        <v>201</v>
      </c>
      <c r="S6" s="80" t="s">
        <v>202</v>
      </c>
      <c r="T6" s="80" t="s">
        <v>218</v>
      </c>
      <c r="U6" s="80" t="s">
        <v>204</v>
      </c>
      <c r="V6" s="259"/>
    </row>
    <row r="7" spans="1:29" x14ac:dyDescent="0.2">
      <c r="A7" s="29" t="s">
        <v>6</v>
      </c>
      <c r="B7" s="35" t="s">
        <v>7</v>
      </c>
      <c r="C7" s="35"/>
      <c r="D7" s="35" t="s">
        <v>8</v>
      </c>
      <c r="E7" s="35" t="s">
        <v>9</v>
      </c>
      <c r="F7" s="41" t="s">
        <v>10</v>
      </c>
      <c r="G7" s="82" t="s">
        <v>11</v>
      </c>
      <c r="H7" s="82" t="s">
        <v>12</v>
      </c>
      <c r="I7" s="82" t="s">
        <v>13</v>
      </c>
      <c r="J7" s="82" t="s">
        <v>192</v>
      </c>
      <c r="K7" s="82" t="s">
        <v>193</v>
      </c>
      <c r="L7" s="82" t="s">
        <v>194</v>
      </c>
      <c r="M7" s="82" t="s">
        <v>195</v>
      </c>
      <c r="N7" s="82" t="s">
        <v>271</v>
      </c>
      <c r="O7" s="82"/>
      <c r="P7" s="82"/>
      <c r="Q7" s="82"/>
      <c r="R7" s="82" t="s">
        <v>196</v>
      </c>
      <c r="S7" s="82" t="s">
        <v>197</v>
      </c>
      <c r="T7" s="82" t="s">
        <v>198</v>
      </c>
      <c r="U7" s="82" t="s">
        <v>199</v>
      </c>
      <c r="V7" s="35" t="s">
        <v>200</v>
      </c>
    </row>
    <row r="8" spans="1:29" ht="23.25" customHeight="1" x14ac:dyDescent="0.2">
      <c r="A8" s="36" t="s">
        <v>162</v>
      </c>
      <c r="B8" s="43" t="s">
        <v>33</v>
      </c>
      <c r="C8" s="43"/>
      <c r="D8" s="43" t="s">
        <v>34</v>
      </c>
      <c r="E8" s="43" t="s">
        <v>34</v>
      </c>
      <c r="F8" s="44" t="s">
        <v>34</v>
      </c>
      <c r="G8" s="83"/>
      <c r="H8" s="83"/>
      <c r="I8" s="83"/>
      <c r="J8" s="83">
        <v>99207.59</v>
      </c>
      <c r="K8" s="83"/>
      <c r="L8" s="83"/>
      <c r="M8" s="83"/>
      <c r="N8" s="83"/>
      <c r="O8" s="83"/>
      <c r="P8" s="83"/>
      <c r="Q8" s="83"/>
      <c r="R8" s="84"/>
      <c r="S8" s="84"/>
      <c r="T8" s="84"/>
      <c r="U8" s="83"/>
      <c r="V8" s="72"/>
    </row>
    <row r="9" spans="1:29" ht="24.75" customHeight="1" x14ac:dyDescent="0.2">
      <c r="A9" s="36" t="s">
        <v>163</v>
      </c>
      <c r="B9" s="43" t="s">
        <v>35</v>
      </c>
      <c r="C9" s="43"/>
      <c r="D9" s="43" t="s">
        <v>34</v>
      </c>
      <c r="E9" s="43" t="s">
        <v>34</v>
      </c>
      <c r="F9" s="44" t="s">
        <v>34</v>
      </c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4"/>
      <c r="S9" s="84"/>
      <c r="T9" s="84"/>
      <c r="U9" s="83"/>
      <c r="V9" s="72"/>
    </row>
    <row r="10" spans="1:29" ht="22.5" customHeight="1" x14ac:dyDescent="0.2">
      <c r="A10" s="54" t="s">
        <v>36</v>
      </c>
      <c r="B10" s="210" t="s">
        <v>37</v>
      </c>
      <c r="C10" s="207" t="s">
        <v>232</v>
      </c>
      <c r="D10" s="207" t="s">
        <v>34</v>
      </c>
      <c r="E10" s="211"/>
      <c r="F10" s="208" t="s">
        <v>34</v>
      </c>
      <c r="G10" s="85">
        <f>H10+I10+J10</f>
        <v>14955623.309999999</v>
      </c>
      <c r="H10" s="85">
        <f>H11+H13+H18+H21+H24+H26</f>
        <v>12922060.18</v>
      </c>
      <c r="I10" s="85">
        <f>I11+I13+I18+I21+I24+I26</f>
        <v>514923.84</v>
      </c>
      <c r="J10" s="85">
        <f>J11+J13+J18+J21+J24+J26</f>
        <v>1518639.2899999998</v>
      </c>
      <c r="K10" s="85">
        <f>L10+M10+N10</f>
        <v>15052865.539999999</v>
      </c>
      <c r="L10" s="85">
        <f>L11+L13+L18+L21+L24+L26</f>
        <v>12918244.82</v>
      </c>
      <c r="M10" s="85">
        <f>M11+M13+M18+M21+M24+M26</f>
        <v>516773.84</v>
      </c>
      <c r="N10" s="85">
        <f>N11+N13+N18+N21+N24+N26</f>
        <v>1617846.88</v>
      </c>
      <c r="O10" s="85">
        <f>O11+O13+O18+O21+O24</f>
        <v>0</v>
      </c>
      <c r="P10" s="85">
        <f>P11+P13+P18+P21+P24</f>
        <v>0</v>
      </c>
      <c r="Q10" s="85">
        <f>Q11+Q13+Q18+Q21+Q24</f>
        <v>0</v>
      </c>
      <c r="R10" s="85">
        <f>S10+T10+U10</f>
        <v>15058261.539999999</v>
      </c>
      <c r="S10" s="85">
        <f>S11+S13+S18+S21+S24+S26</f>
        <v>12923640.82</v>
      </c>
      <c r="T10" s="85">
        <f>T11+T13+T18+T21+T24+T26</f>
        <v>516773.84</v>
      </c>
      <c r="U10" s="85">
        <f>U11+U13+U18+U21+U24+U26</f>
        <v>1617846.88</v>
      </c>
      <c r="V10" s="85">
        <f>V11+V13+V18+V21+V24</f>
        <v>0</v>
      </c>
    </row>
    <row r="11" spans="1:29" ht="27" customHeight="1" x14ac:dyDescent="0.2">
      <c r="A11" s="36" t="s">
        <v>164</v>
      </c>
      <c r="B11" s="43" t="s">
        <v>38</v>
      </c>
      <c r="C11" s="43" t="s">
        <v>232</v>
      </c>
      <c r="D11" s="43" t="s">
        <v>34</v>
      </c>
      <c r="E11" s="39">
        <v>120</v>
      </c>
      <c r="F11" s="44" t="s">
        <v>34</v>
      </c>
      <c r="G11" s="85">
        <f t="shared" ref="G11:G20" si="0">H11+I11+J11</f>
        <v>0</v>
      </c>
      <c r="H11" s="83"/>
      <c r="I11" s="83"/>
      <c r="J11" s="83"/>
      <c r="K11" s="85">
        <f t="shared" ref="K11:K20" si="1">L11+M11+N11</f>
        <v>0</v>
      </c>
      <c r="L11" s="83"/>
      <c r="M11" s="83"/>
      <c r="N11" s="83"/>
      <c r="O11" s="83">
        <f t="shared" ref="O11:Q11" si="2">O12</f>
        <v>0</v>
      </c>
      <c r="P11" s="83">
        <f t="shared" si="2"/>
        <v>0</v>
      </c>
      <c r="Q11" s="83">
        <f t="shared" si="2"/>
        <v>0</v>
      </c>
      <c r="R11" s="85">
        <f t="shared" ref="R11:R20" si="3">S11+T11+U11</f>
        <v>0</v>
      </c>
      <c r="S11" s="83"/>
      <c r="T11" s="83"/>
      <c r="U11" s="83"/>
      <c r="V11" s="71"/>
    </row>
    <row r="12" spans="1:29" ht="27" customHeight="1" x14ac:dyDescent="0.2">
      <c r="A12" s="36" t="s">
        <v>142</v>
      </c>
      <c r="B12" s="43" t="s">
        <v>39</v>
      </c>
      <c r="C12" s="43" t="s">
        <v>232</v>
      </c>
      <c r="D12" s="43" t="s">
        <v>34</v>
      </c>
      <c r="E12" s="39">
        <v>121</v>
      </c>
      <c r="F12" s="44" t="s">
        <v>34</v>
      </c>
      <c r="G12" s="85">
        <f t="shared" si="0"/>
        <v>0</v>
      </c>
      <c r="H12" s="83"/>
      <c r="I12" s="83"/>
      <c r="J12" s="83"/>
      <c r="K12" s="85">
        <f t="shared" si="1"/>
        <v>0</v>
      </c>
      <c r="L12" s="83"/>
      <c r="M12" s="83"/>
      <c r="N12" s="83"/>
      <c r="O12" s="83"/>
      <c r="P12" s="83"/>
      <c r="Q12" s="83"/>
      <c r="R12" s="85">
        <f t="shared" si="3"/>
        <v>0</v>
      </c>
      <c r="S12" s="83"/>
      <c r="T12" s="83"/>
      <c r="U12" s="83"/>
      <c r="V12" s="72"/>
    </row>
    <row r="13" spans="1:29" ht="46.5" customHeight="1" x14ac:dyDescent="0.2">
      <c r="A13" s="36" t="s">
        <v>186</v>
      </c>
      <c r="B13" s="43" t="s">
        <v>40</v>
      </c>
      <c r="C13" s="43" t="s">
        <v>232</v>
      </c>
      <c r="D13" s="43" t="s">
        <v>34</v>
      </c>
      <c r="E13" s="39">
        <v>130</v>
      </c>
      <c r="F13" s="44" t="s">
        <v>34</v>
      </c>
      <c r="G13" s="85">
        <f>H13+I13+J13</f>
        <v>14440699.469999999</v>
      </c>
      <c r="H13" s="85">
        <f>12909327.82+12732.36</f>
        <v>12922060.18</v>
      </c>
      <c r="I13" s="85">
        <f>I14+I15+I16+I17</f>
        <v>0</v>
      </c>
      <c r="J13" s="85">
        <f>J14+J15+J16+J17</f>
        <v>1518639.2899999998</v>
      </c>
      <c r="K13" s="85">
        <f>L13+M13+N13</f>
        <v>14536091.699999999</v>
      </c>
      <c r="L13" s="85">
        <f>L14</f>
        <v>12918244.82</v>
      </c>
      <c r="M13" s="85">
        <f t="shared" ref="M13:N13" si="4">M14+M15+M16+M17</f>
        <v>0</v>
      </c>
      <c r="N13" s="85">
        <f t="shared" si="4"/>
        <v>1617846.88</v>
      </c>
      <c r="O13" s="85">
        <f>O14+O15+O17</f>
        <v>0</v>
      </c>
      <c r="P13" s="85">
        <f>P14+P15+P17</f>
        <v>0</v>
      </c>
      <c r="Q13" s="85">
        <f>Q14+Q15+Q17</f>
        <v>0</v>
      </c>
      <c r="R13" s="85">
        <f t="shared" si="3"/>
        <v>14541487.699999999</v>
      </c>
      <c r="S13" s="85">
        <f>S14</f>
        <v>12923640.82</v>
      </c>
      <c r="T13" s="85">
        <f t="shared" ref="T13:U13" si="5">T14+T15+T16+T17</f>
        <v>0</v>
      </c>
      <c r="U13" s="85">
        <f t="shared" si="5"/>
        <v>1617846.88</v>
      </c>
      <c r="V13" s="73">
        <f>V14+V15+V17</f>
        <v>0</v>
      </c>
    </row>
    <row r="14" spans="1:29" ht="85.5" customHeight="1" x14ac:dyDescent="0.2">
      <c r="A14" s="36" t="s">
        <v>149</v>
      </c>
      <c r="B14" s="43" t="s">
        <v>41</v>
      </c>
      <c r="C14" s="43" t="s">
        <v>232</v>
      </c>
      <c r="D14" s="43" t="s">
        <v>34</v>
      </c>
      <c r="E14" s="39">
        <v>131</v>
      </c>
      <c r="F14" s="44" t="s">
        <v>34</v>
      </c>
      <c r="G14" s="85">
        <f t="shared" si="0"/>
        <v>12922060.18</v>
      </c>
      <c r="H14" s="83">
        <f>H13</f>
        <v>12922060.18</v>
      </c>
      <c r="I14" s="83"/>
      <c r="J14" s="83"/>
      <c r="K14" s="85">
        <f t="shared" si="1"/>
        <v>12918244.82</v>
      </c>
      <c r="L14" s="83">
        <v>12918244.82</v>
      </c>
      <c r="M14" s="83"/>
      <c r="N14" s="83"/>
      <c r="O14" s="83"/>
      <c r="P14" s="83"/>
      <c r="Q14" s="83"/>
      <c r="R14" s="85">
        <f t="shared" si="3"/>
        <v>12923640.82</v>
      </c>
      <c r="S14" s="83">
        <v>12923640.82</v>
      </c>
      <c r="T14" s="83"/>
      <c r="U14" s="83"/>
      <c r="V14" s="72"/>
      <c r="AC14" s="182"/>
    </row>
    <row r="15" spans="1:29" ht="27" customHeight="1" x14ac:dyDescent="0.2">
      <c r="A15" s="36" t="s">
        <v>147</v>
      </c>
      <c r="B15" s="43" t="s">
        <v>42</v>
      </c>
      <c r="C15" s="43" t="s">
        <v>232</v>
      </c>
      <c r="D15" s="43" t="s">
        <v>34</v>
      </c>
      <c r="E15" s="39">
        <v>131</v>
      </c>
      <c r="F15" s="44" t="s">
        <v>34</v>
      </c>
      <c r="G15" s="85">
        <f t="shared" si="0"/>
        <v>1518639.2899999998</v>
      </c>
      <c r="H15" s="83"/>
      <c r="I15" s="83"/>
      <c r="J15" s="83">
        <f>1617846.88-J8</f>
        <v>1518639.2899999998</v>
      </c>
      <c r="K15" s="85">
        <f t="shared" si="1"/>
        <v>1617846.88</v>
      </c>
      <c r="L15" s="83"/>
      <c r="M15" s="83"/>
      <c r="N15" s="83">
        <v>1617846.88</v>
      </c>
      <c r="O15" s="83"/>
      <c r="P15" s="83"/>
      <c r="Q15" s="83"/>
      <c r="R15" s="85">
        <f t="shared" si="3"/>
        <v>1617846.88</v>
      </c>
      <c r="S15" s="83"/>
      <c r="T15" s="83"/>
      <c r="U15" s="83">
        <v>1617846.88</v>
      </c>
      <c r="V15" s="72"/>
      <c r="AC15" s="182"/>
    </row>
    <row r="16" spans="1:29" s="40" customFormat="1" ht="27" customHeight="1" x14ac:dyDescent="0.2">
      <c r="A16" s="36" t="s">
        <v>237</v>
      </c>
      <c r="B16" s="43" t="s">
        <v>146</v>
      </c>
      <c r="C16" s="43" t="s">
        <v>232</v>
      </c>
      <c r="D16" s="43" t="s">
        <v>34</v>
      </c>
      <c r="E16" s="39">
        <v>134</v>
      </c>
      <c r="F16" s="44" t="s">
        <v>34</v>
      </c>
      <c r="G16" s="85">
        <f t="shared" si="0"/>
        <v>0</v>
      </c>
      <c r="H16" s="83"/>
      <c r="I16" s="83"/>
      <c r="J16" s="83"/>
      <c r="K16" s="85">
        <f t="shared" si="1"/>
        <v>0</v>
      </c>
      <c r="L16" s="83"/>
      <c r="M16" s="83"/>
      <c r="N16" s="83"/>
      <c r="O16" s="83"/>
      <c r="P16" s="83"/>
      <c r="Q16" s="83"/>
      <c r="R16" s="85">
        <f t="shared" si="3"/>
        <v>0</v>
      </c>
      <c r="S16" s="83"/>
      <c r="T16" s="83"/>
      <c r="U16" s="83"/>
      <c r="V16" s="72"/>
    </row>
    <row r="17" spans="1:29" ht="26.25" customHeight="1" x14ac:dyDescent="0.2">
      <c r="A17" s="36" t="s">
        <v>145</v>
      </c>
      <c r="B17" s="42">
        <v>1240</v>
      </c>
      <c r="C17" s="43" t="s">
        <v>232</v>
      </c>
      <c r="D17" s="43" t="s">
        <v>34</v>
      </c>
      <c r="E17" s="39">
        <v>135</v>
      </c>
      <c r="F17" s="44" t="s">
        <v>34</v>
      </c>
      <c r="G17" s="85">
        <f t="shared" si="0"/>
        <v>0</v>
      </c>
      <c r="H17" s="83"/>
      <c r="I17" s="83"/>
      <c r="J17" s="83"/>
      <c r="K17" s="85">
        <f t="shared" si="1"/>
        <v>0</v>
      </c>
      <c r="L17" s="83"/>
      <c r="M17" s="83"/>
      <c r="N17" s="83"/>
      <c r="O17" s="83"/>
      <c r="P17" s="83"/>
      <c r="Q17" s="83"/>
      <c r="R17" s="85">
        <f t="shared" si="3"/>
        <v>0</v>
      </c>
      <c r="S17" s="83"/>
      <c r="T17" s="83"/>
      <c r="U17" s="83"/>
      <c r="V17" s="72"/>
    </row>
    <row r="18" spans="1:29" ht="47.25" customHeight="1" x14ac:dyDescent="0.2">
      <c r="A18" s="36" t="s">
        <v>187</v>
      </c>
      <c r="B18" s="43" t="s">
        <v>43</v>
      </c>
      <c r="C18" s="43" t="s">
        <v>232</v>
      </c>
      <c r="D18" s="43" t="s">
        <v>34</v>
      </c>
      <c r="E18" s="39">
        <v>140</v>
      </c>
      <c r="F18" s="44" t="s">
        <v>34</v>
      </c>
      <c r="G18" s="85">
        <f t="shared" si="0"/>
        <v>0</v>
      </c>
      <c r="H18" s="85">
        <f>H19+H20</f>
        <v>0</v>
      </c>
      <c r="I18" s="85">
        <f t="shared" ref="I18:J18" si="6">I19+I20</f>
        <v>0</v>
      </c>
      <c r="J18" s="85">
        <f t="shared" si="6"/>
        <v>0</v>
      </c>
      <c r="K18" s="85">
        <f>L18+M18+N18</f>
        <v>0</v>
      </c>
      <c r="L18" s="85">
        <f>L19+L20</f>
        <v>0</v>
      </c>
      <c r="M18" s="85">
        <f t="shared" ref="M18:N18" si="7">M19+M20</f>
        <v>0</v>
      </c>
      <c r="N18" s="85">
        <f t="shared" si="7"/>
        <v>0</v>
      </c>
      <c r="O18" s="85">
        <f t="shared" ref="O18:V18" si="8">O19</f>
        <v>0</v>
      </c>
      <c r="P18" s="85">
        <f t="shared" si="8"/>
        <v>0</v>
      </c>
      <c r="Q18" s="85">
        <f t="shared" si="8"/>
        <v>0</v>
      </c>
      <c r="R18" s="85">
        <f t="shared" si="3"/>
        <v>0</v>
      </c>
      <c r="S18" s="85">
        <f>S19+S20</f>
        <v>0</v>
      </c>
      <c r="T18" s="85">
        <f t="shared" ref="T18:U18" si="9">T19+T20</f>
        <v>0</v>
      </c>
      <c r="U18" s="85">
        <f t="shared" si="9"/>
        <v>0</v>
      </c>
      <c r="V18" s="73">
        <f t="shared" si="8"/>
        <v>0</v>
      </c>
    </row>
    <row r="19" spans="1:29" ht="61.5" customHeight="1" x14ac:dyDescent="0.2">
      <c r="A19" s="36" t="s">
        <v>188</v>
      </c>
      <c r="B19" s="43" t="s">
        <v>44</v>
      </c>
      <c r="C19" s="43" t="s">
        <v>232</v>
      </c>
      <c r="D19" s="43" t="s">
        <v>34</v>
      </c>
      <c r="E19" s="39">
        <v>141</v>
      </c>
      <c r="F19" s="44" t="s">
        <v>34</v>
      </c>
      <c r="G19" s="85">
        <f t="shared" si="0"/>
        <v>0</v>
      </c>
      <c r="H19" s="83"/>
      <c r="I19" s="83"/>
      <c r="J19" s="83"/>
      <c r="K19" s="85">
        <f t="shared" si="1"/>
        <v>0</v>
      </c>
      <c r="L19" s="83"/>
      <c r="M19" s="83"/>
      <c r="N19" s="83"/>
      <c r="O19" s="83"/>
      <c r="P19" s="83"/>
      <c r="Q19" s="83"/>
      <c r="R19" s="85">
        <f t="shared" si="3"/>
        <v>0</v>
      </c>
      <c r="S19" s="83"/>
      <c r="T19" s="83"/>
      <c r="U19" s="83"/>
      <c r="V19" s="72"/>
    </row>
    <row r="20" spans="1:29" s="40" customFormat="1" ht="49.5" customHeight="1" x14ac:dyDescent="0.2">
      <c r="A20" s="36" t="s">
        <v>239</v>
      </c>
      <c r="B20" s="43" t="s">
        <v>238</v>
      </c>
      <c r="C20" s="43" t="s">
        <v>232</v>
      </c>
      <c r="D20" s="43" t="s">
        <v>34</v>
      </c>
      <c r="E20" s="39">
        <v>144</v>
      </c>
      <c r="F20" s="44" t="s">
        <v>34</v>
      </c>
      <c r="G20" s="85">
        <f t="shared" si="0"/>
        <v>0</v>
      </c>
      <c r="H20" s="83"/>
      <c r="I20" s="83"/>
      <c r="J20" s="83"/>
      <c r="K20" s="85">
        <f t="shared" si="1"/>
        <v>0</v>
      </c>
      <c r="L20" s="83"/>
      <c r="M20" s="83"/>
      <c r="N20" s="83"/>
      <c r="O20" s="83"/>
      <c r="P20" s="83"/>
      <c r="Q20" s="83"/>
      <c r="R20" s="85">
        <f t="shared" si="3"/>
        <v>0</v>
      </c>
      <c r="S20" s="83"/>
      <c r="T20" s="83"/>
      <c r="U20" s="83"/>
      <c r="V20" s="72"/>
    </row>
    <row r="21" spans="1:29" ht="33.75" customHeight="1" x14ac:dyDescent="0.2">
      <c r="A21" s="36" t="s">
        <v>150</v>
      </c>
      <c r="B21" s="43" t="s">
        <v>45</v>
      </c>
      <c r="C21" s="43" t="s">
        <v>232</v>
      </c>
      <c r="D21" s="43" t="s">
        <v>34</v>
      </c>
      <c r="E21" s="39">
        <v>150</v>
      </c>
      <c r="F21" s="44" t="s">
        <v>34</v>
      </c>
      <c r="G21" s="85">
        <f>H21+I21+J21</f>
        <v>514923.84</v>
      </c>
      <c r="H21" s="85">
        <f>H22+H23</f>
        <v>0</v>
      </c>
      <c r="I21" s="85">
        <f>I22+I23</f>
        <v>514923.84</v>
      </c>
      <c r="J21" s="85">
        <f>J22+J23</f>
        <v>0</v>
      </c>
      <c r="K21" s="85">
        <f>L21+M21+N21</f>
        <v>516773.84</v>
      </c>
      <c r="L21" s="85">
        <f t="shared" ref="L21:Q21" si="10">L22+L23</f>
        <v>0</v>
      </c>
      <c r="M21" s="85">
        <f>M22+M23</f>
        <v>516773.84</v>
      </c>
      <c r="N21" s="85">
        <f t="shared" si="10"/>
        <v>0</v>
      </c>
      <c r="O21" s="85">
        <f t="shared" si="10"/>
        <v>0</v>
      </c>
      <c r="P21" s="85">
        <f t="shared" si="10"/>
        <v>0</v>
      </c>
      <c r="Q21" s="85">
        <f t="shared" si="10"/>
        <v>0</v>
      </c>
      <c r="R21" s="85">
        <f>S21+T21+U21</f>
        <v>516773.84</v>
      </c>
      <c r="S21" s="85">
        <f>S22+S23</f>
        <v>0</v>
      </c>
      <c r="T21" s="85">
        <f>T22+T23</f>
        <v>516773.84</v>
      </c>
      <c r="U21" s="85">
        <f>U22+U23</f>
        <v>0</v>
      </c>
      <c r="V21" s="73">
        <f>V22+V23</f>
        <v>0</v>
      </c>
    </row>
    <row r="22" spans="1:29" ht="24" customHeight="1" x14ac:dyDescent="0.2">
      <c r="A22" s="56" t="s">
        <v>291</v>
      </c>
      <c r="B22" s="43" t="s">
        <v>151</v>
      </c>
      <c r="C22" s="43" t="s">
        <v>232</v>
      </c>
      <c r="D22" s="43" t="s">
        <v>34</v>
      </c>
      <c r="E22" s="39">
        <v>152</v>
      </c>
      <c r="F22" s="44" t="s">
        <v>34</v>
      </c>
      <c r="G22" s="85">
        <f t="shared" ref="G22:G23" si="11">H22+I22+J22</f>
        <v>514923.84</v>
      </c>
      <c r="H22" s="83"/>
      <c r="I22" s="83">
        <f>516773.84-1850</f>
        <v>514923.84</v>
      </c>
      <c r="J22" s="83"/>
      <c r="K22" s="85">
        <f t="shared" ref="K22:K23" si="12">L22+M22+N22</f>
        <v>516773.84</v>
      </c>
      <c r="L22" s="83"/>
      <c r="M22" s="83">
        <v>516773.84</v>
      </c>
      <c r="N22" s="83"/>
      <c r="O22" s="83"/>
      <c r="P22" s="83"/>
      <c r="Q22" s="83"/>
      <c r="R22" s="85">
        <f t="shared" ref="R22:R24" si="13">S22+T22+U22</f>
        <v>516773.84</v>
      </c>
      <c r="S22" s="83"/>
      <c r="T22" s="83">
        <f>M22</f>
        <v>516773.84</v>
      </c>
      <c r="U22" s="83"/>
      <c r="V22" s="72"/>
    </row>
    <row r="23" spans="1:29" ht="24" customHeight="1" x14ac:dyDescent="0.2">
      <c r="A23" s="36" t="s">
        <v>148</v>
      </c>
      <c r="B23" s="43" t="s">
        <v>152</v>
      </c>
      <c r="C23" s="43" t="s">
        <v>232</v>
      </c>
      <c r="D23" s="43" t="s">
        <v>34</v>
      </c>
      <c r="E23" s="39">
        <v>155</v>
      </c>
      <c r="F23" s="44" t="s">
        <v>34</v>
      </c>
      <c r="G23" s="85">
        <f t="shared" si="11"/>
        <v>0</v>
      </c>
      <c r="H23" s="83"/>
      <c r="I23" s="83"/>
      <c r="J23" s="83"/>
      <c r="K23" s="85">
        <f t="shared" si="12"/>
        <v>0</v>
      </c>
      <c r="L23" s="83"/>
      <c r="M23" s="83"/>
      <c r="N23" s="83"/>
      <c r="O23" s="83"/>
      <c r="P23" s="83"/>
      <c r="Q23" s="83"/>
      <c r="R23" s="85">
        <f t="shared" si="13"/>
        <v>0</v>
      </c>
      <c r="S23" s="83"/>
      <c r="T23" s="83"/>
      <c r="U23" s="83"/>
      <c r="V23" s="72"/>
    </row>
    <row r="24" spans="1:29" ht="23.25" customHeight="1" x14ac:dyDescent="0.2">
      <c r="A24" s="36" t="s">
        <v>153</v>
      </c>
      <c r="B24" s="43" t="s">
        <v>46</v>
      </c>
      <c r="C24" s="43" t="s">
        <v>232</v>
      </c>
      <c r="D24" s="43" t="s">
        <v>34</v>
      </c>
      <c r="E24" s="39">
        <v>180</v>
      </c>
      <c r="F24" s="44" t="s">
        <v>34</v>
      </c>
      <c r="G24" s="85">
        <f t="shared" ref="G24:G104" si="14">H24+I24+J24</f>
        <v>0</v>
      </c>
      <c r="H24" s="85">
        <f>H25</f>
        <v>0</v>
      </c>
      <c r="I24" s="85">
        <f t="shared" ref="I24:V24" si="15">I25</f>
        <v>0</v>
      </c>
      <c r="J24" s="85">
        <f t="shared" si="15"/>
        <v>0</v>
      </c>
      <c r="K24" s="85">
        <f t="shared" ref="K24:K44" si="16">L24+M24+N24</f>
        <v>0</v>
      </c>
      <c r="L24" s="85">
        <f t="shared" si="15"/>
        <v>0</v>
      </c>
      <c r="M24" s="85">
        <f t="shared" si="15"/>
        <v>0</v>
      </c>
      <c r="N24" s="85">
        <f t="shared" si="15"/>
        <v>0</v>
      </c>
      <c r="O24" s="85">
        <f t="shared" si="15"/>
        <v>0</v>
      </c>
      <c r="P24" s="85">
        <f t="shared" si="15"/>
        <v>0</v>
      </c>
      <c r="Q24" s="85">
        <f t="shared" si="15"/>
        <v>0</v>
      </c>
      <c r="R24" s="85">
        <f t="shared" si="13"/>
        <v>0</v>
      </c>
      <c r="S24" s="85">
        <f t="shared" si="15"/>
        <v>0</v>
      </c>
      <c r="T24" s="85">
        <f t="shared" si="15"/>
        <v>0</v>
      </c>
      <c r="U24" s="85">
        <f t="shared" si="15"/>
        <v>0</v>
      </c>
      <c r="V24" s="73">
        <f t="shared" si="15"/>
        <v>0</v>
      </c>
    </row>
    <row r="25" spans="1:29" ht="19.5" customHeight="1" x14ac:dyDescent="0.2">
      <c r="A25" s="36" t="s">
        <v>154</v>
      </c>
      <c r="B25" s="43" t="s">
        <v>47</v>
      </c>
      <c r="C25" s="43" t="s">
        <v>232</v>
      </c>
      <c r="D25" s="43" t="s">
        <v>34</v>
      </c>
      <c r="E25" s="39">
        <v>189</v>
      </c>
      <c r="F25" s="44" t="s">
        <v>34</v>
      </c>
      <c r="G25" s="85">
        <f t="shared" si="14"/>
        <v>0</v>
      </c>
      <c r="H25" s="83"/>
      <c r="I25" s="83"/>
      <c r="J25" s="83"/>
      <c r="K25" s="85">
        <f t="shared" si="16"/>
        <v>0</v>
      </c>
      <c r="L25" s="83"/>
      <c r="M25" s="83"/>
      <c r="N25" s="83"/>
      <c r="O25" s="83"/>
      <c r="P25" s="83"/>
      <c r="Q25" s="83"/>
      <c r="R25" s="85">
        <f t="shared" ref="R25:R44" si="17">S25+T25+U25</f>
        <v>0</v>
      </c>
      <c r="S25" s="83"/>
      <c r="T25" s="83"/>
      <c r="U25" s="83"/>
      <c r="V25" s="72"/>
    </row>
    <row r="26" spans="1:29" ht="37.5" customHeight="1" x14ac:dyDescent="0.2">
      <c r="A26" s="36" t="s">
        <v>542</v>
      </c>
      <c r="B26" s="43" t="s">
        <v>48</v>
      </c>
      <c r="C26" s="43" t="s">
        <v>232</v>
      </c>
      <c r="D26" s="43" t="s">
        <v>34</v>
      </c>
      <c r="E26" s="39">
        <v>446</v>
      </c>
      <c r="F26" s="44" t="s">
        <v>34</v>
      </c>
      <c r="G26" s="85">
        <f t="shared" si="14"/>
        <v>0</v>
      </c>
      <c r="H26" s="85">
        <f>H27+H28</f>
        <v>0</v>
      </c>
      <c r="I26" s="85">
        <f t="shared" ref="I26" si="18">I27+I28</f>
        <v>0</v>
      </c>
      <c r="J26" s="85">
        <v>0</v>
      </c>
      <c r="K26" s="85">
        <f t="shared" si="16"/>
        <v>0</v>
      </c>
      <c r="L26" s="85">
        <f>L27+L28</f>
        <v>0</v>
      </c>
      <c r="M26" s="85">
        <f t="shared" ref="M26:N26" si="19">M27+M28</f>
        <v>0</v>
      </c>
      <c r="N26" s="85">
        <f t="shared" si="19"/>
        <v>0</v>
      </c>
      <c r="O26" s="85"/>
      <c r="P26" s="85"/>
      <c r="Q26" s="85"/>
      <c r="R26" s="85">
        <f t="shared" si="17"/>
        <v>0</v>
      </c>
      <c r="S26" s="85">
        <f>S27+S28</f>
        <v>0</v>
      </c>
      <c r="T26" s="85">
        <f t="shared" ref="T26:U26" si="20">T27+T28</f>
        <v>0</v>
      </c>
      <c r="U26" s="85">
        <f t="shared" si="20"/>
        <v>0</v>
      </c>
      <c r="V26" s="72"/>
    </row>
    <row r="27" spans="1:29" s="40" customFormat="1" ht="18.75" customHeight="1" x14ac:dyDescent="0.2">
      <c r="A27" s="36"/>
      <c r="B27" s="43"/>
      <c r="C27" s="43"/>
      <c r="D27" s="43"/>
      <c r="E27" s="39"/>
      <c r="F27" s="44"/>
      <c r="G27" s="85"/>
      <c r="H27" s="83"/>
      <c r="I27" s="83"/>
      <c r="J27" s="83"/>
      <c r="K27" s="85"/>
      <c r="L27" s="83"/>
      <c r="M27" s="83"/>
      <c r="N27" s="83"/>
      <c r="O27" s="83"/>
      <c r="P27" s="83"/>
      <c r="Q27" s="83"/>
      <c r="R27" s="85"/>
      <c r="S27" s="83"/>
      <c r="T27" s="83"/>
      <c r="U27" s="83"/>
      <c r="V27" s="72"/>
    </row>
    <row r="28" spans="1:29" s="5" customFormat="1" ht="22.5" customHeight="1" x14ac:dyDescent="0.15">
      <c r="A28" s="26" t="s">
        <v>155</v>
      </c>
      <c r="B28" s="45" t="s">
        <v>49</v>
      </c>
      <c r="C28" s="45" t="s">
        <v>232</v>
      </c>
      <c r="D28" s="45" t="s">
        <v>34</v>
      </c>
      <c r="E28" s="60" t="s">
        <v>34</v>
      </c>
      <c r="F28" s="48" t="s">
        <v>34</v>
      </c>
      <c r="G28" s="85">
        <f t="shared" si="14"/>
        <v>0</v>
      </c>
      <c r="H28" s="85">
        <f>H29</f>
        <v>0</v>
      </c>
      <c r="I28" s="85">
        <f t="shared" ref="I28:J28" si="21">I29</f>
        <v>0</v>
      </c>
      <c r="J28" s="85">
        <f t="shared" si="21"/>
        <v>0</v>
      </c>
      <c r="K28" s="85">
        <f t="shared" si="16"/>
        <v>0</v>
      </c>
      <c r="L28" s="85">
        <f>L29</f>
        <v>0</v>
      </c>
      <c r="M28" s="85">
        <f t="shared" ref="M28:N28" si="22">M29</f>
        <v>0</v>
      </c>
      <c r="N28" s="85">
        <f t="shared" si="22"/>
        <v>0</v>
      </c>
      <c r="O28" s="85"/>
      <c r="P28" s="85"/>
      <c r="Q28" s="85"/>
      <c r="R28" s="85">
        <f t="shared" ref="R28" si="23">S28+T28+U28</f>
        <v>0</v>
      </c>
      <c r="S28" s="85">
        <f>S29</f>
        <v>0</v>
      </c>
      <c r="T28" s="85">
        <f t="shared" ref="T28:U28" si="24">T29</f>
        <v>0</v>
      </c>
      <c r="U28" s="85">
        <f t="shared" si="24"/>
        <v>0</v>
      </c>
      <c r="V28" s="74"/>
    </row>
    <row r="29" spans="1:29" ht="60.75" customHeight="1" x14ac:dyDescent="0.2">
      <c r="A29" s="36" t="s">
        <v>156</v>
      </c>
      <c r="B29" s="43" t="s">
        <v>50</v>
      </c>
      <c r="C29" s="43" t="s">
        <v>232</v>
      </c>
      <c r="D29" s="39" t="s">
        <v>34</v>
      </c>
      <c r="E29" s="39">
        <v>510</v>
      </c>
      <c r="F29" s="37" t="s">
        <v>34</v>
      </c>
      <c r="G29" s="85">
        <f t="shared" si="14"/>
        <v>0</v>
      </c>
      <c r="H29" s="83"/>
      <c r="I29" s="83"/>
      <c r="J29" s="83"/>
      <c r="K29" s="85">
        <f t="shared" si="16"/>
        <v>0</v>
      </c>
      <c r="L29" s="83"/>
      <c r="M29" s="83"/>
      <c r="N29" s="83"/>
      <c r="O29" s="83"/>
      <c r="P29" s="83"/>
      <c r="Q29" s="83"/>
      <c r="R29" s="85">
        <f>S29+T29+U29</f>
        <v>0</v>
      </c>
      <c r="S29" s="83"/>
      <c r="T29" s="83"/>
      <c r="U29" s="83"/>
      <c r="V29" s="72"/>
    </row>
    <row r="30" spans="1:29" ht="10.5" customHeight="1" x14ac:dyDescent="0.2">
      <c r="A30" s="36"/>
      <c r="B30" s="43"/>
      <c r="C30" s="43"/>
      <c r="D30" s="46"/>
      <c r="E30" s="39"/>
      <c r="F30" s="47"/>
      <c r="G30" s="85">
        <f t="shared" si="14"/>
        <v>0</v>
      </c>
      <c r="H30" s="83"/>
      <c r="I30" s="83"/>
      <c r="J30" s="83"/>
      <c r="K30" s="85">
        <f t="shared" si="16"/>
        <v>0</v>
      </c>
      <c r="L30" s="83"/>
      <c r="M30" s="83"/>
      <c r="N30" s="83"/>
      <c r="O30" s="83"/>
      <c r="P30" s="83"/>
      <c r="Q30" s="83"/>
      <c r="R30" s="85">
        <f t="shared" si="17"/>
        <v>0</v>
      </c>
      <c r="S30" s="84"/>
      <c r="T30" s="84"/>
      <c r="U30" s="83"/>
      <c r="V30" s="72"/>
    </row>
    <row r="31" spans="1:29" ht="23.25" customHeight="1" x14ac:dyDescent="0.2">
      <c r="A31" s="54" t="s">
        <v>263</v>
      </c>
      <c r="B31" s="210" t="s">
        <v>51</v>
      </c>
      <c r="C31" s="207" t="s">
        <v>232</v>
      </c>
      <c r="D31" s="210" t="s">
        <v>34</v>
      </c>
      <c r="E31" s="210" t="s">
        <v>34</v>
      </c>
      <c r="F31" s="212" t="s">
        <v>34</v>
      </c>
      <c r="G31" s="85">
        <f>G32++G47+G51+G59+G61+G100+G104</f>
        <v>15054830.899999999</v>
      </c>
      <c r="H31" s="85">
        <f t="shared" ref="H31:N31" si="25">H32++H47+H51+H59+H61+H100+H104</f>
        <v>12922060.18</v>
      </c>
      <c r="I31" s="85">
        <f t="shared" si="25"/>
        <v>514923.84</v>
      </c>
      <c r="J31" s="85">
        <f t="shared" si="25"/>
        <v>1617846.88</v>
      </c>
      <c r="K31" s="85">
        <f>K32+K47+K51+K59+K61+K100+K104</f>
        <v>15052865.539999999</v>
      </c>
      <c r="L31" s="85">
        <f t="shared" si="25"/>
        <v>12918244.819999998</v>
      </c>
      <c r="M31" s="85">
        <f t="shared" si="25"/>
        <v>516773.84</v>
      </c>
      <c r="N31" s="85">
        <f t="shared" si="25"/>
        <v>1617846.88</v>
      </c>
      <c r="O31" s="85"/>
      <c r="P31" s="85"/>
      <c r="Q31" s="85"/>
      <c r="R31" s="85">
        <f>R32++R47+R51+R59+R61+R100+R104</f>
        <v>15058261.539999999</v>
      </c>
      <c r="S31" s="85">
        <f>S32++S47+S51+S59+S61+S100+S104</f>
        <v>12923640.819999998</v>
      </c>
      <c r="T31" s="85">
        <f>T32++T47+T51+T59+T61+T100+T104</f>
        <v>516773.84</v>
      </c>
      <c r="U31" s="85">
        <f>U32++U47+U51+U59+U61+U100+U104</f>
        <v>1617846.88</v>
      </c>
      <c r="V31" s="74"/>
    </row>
    <row r="32" spans="1:29" ht="37.5" customHeight="1" x14ac:dyDescent="0.2">
      <c r="A32" s="54" t="s">
        <v>264</v>
      </c>
      <c r="B32" s="45" t="s">
        <v>52</v>
      </c>
      <c r="C32" s="43" t="s">
        <v>232</v>
      </c>
      <c r="D32" s="45" t="s">
        <v>74</v>
      </c>
      <c r="E32" s="45" t="s">
        <v>34</v>
      </c>
      <c r="F32" s="48" t="s">
        <v>34</v>
      </c>
      <c r="G32" s="85">
        <f>G33+G34+G35+G37+G38+G39+G40+G41+G42+G43+G44+G46+G36+G45</f>
        <v>11153859.049999999</v>
      </c>
      <c r="H32" s="85">
        <f>H33+H34+H35+H37+H38+H39+H40+H41+H42+H43+H44+H46+H36+H45</f>
        <v>11153859.049999999</v>
      </c>
      <c r="I32" s="85">
        <f t="shared" ref="I32:J32" si="26">I33+I34+I35+I37+I38+I39+I40+I41+I42+I43+I44</f>
        <v>0</v>
      </c>
      <c r="J32" s="85">
        <f t="shared" si="26"/>
        <v>0</v>
      </c>
      <c r="K32" s="85">
        <f>K33+K34+K35+K37+K38+K39+K40+K41+K42+K43+K44+K46</f>
        <v>11154143.049999999</v>
      </c>
      <c r="L32" s="85">
        <f>L33+L34+L35+L37+L38+L39+L40+L41+L42+L43+L44+L46</f>
        <v>11154143.049999999</v>
      </c>
      <c r="M32" s="85">
        <f t="shared" ref="M32:N32" si="27">M33+M34+M35+M37+M38+M39+M40+M41+M42+M43+M44</f>
        <v>0</v>
      </c>
      <c r="N32" s="85">
        <f t="shared" si="27"/>
        <v>0</v>
      </c>
      <c r="O32" s="85"/>
      <c r="P32" s="85"/>
      <c r="Q32" s="85"/>
      <c r="R32" s="85">
        <f>R33+R34+R35+R37+R38+R39+R40+R41+R42+R43+R44+R46</f>
        <v>11159539.049999999</v>
      </c>
      <c r="S32" s="85">
        <f>S33+S34+S35+S37+S38+S39+S40+S41+S42+S43+S44+S46</f>
        <v>11159539.049999999</v>
      </c>
      <c r="T32" s="85">
        <f t="shared" ref="T32:U32" si="28">T33+T34+T35+T37+T38+T39+T40+T41+T42+T43+T44</f>
        <v>0</v>
      </c>
      <c r="U32" s="85">
        <f t="shared" si="28"/>
        <v>0</v>
      </c>
      <c r="V32" s="74"/>
      <c r="AC32" s="182"/>
    </row>
    <row r="33" spans="1:35" ht="11.25" customHeight="1" x14ac:dyDescent="0.2">
      <c r="A33" s="252" t="s">
        <v>240</v>
      </c>
      <c r="B33" s="249" t="s">
        <v>53</v>
      </c>
      <c r="C33" s="43" t="s">
        <v>232</v>
      </c>
      <c r="D33" s="267" t="s">
        <v>54</v>
      </c>
      <c r="E33" s="267" t="s">
        <v>160</v>
      </c>
      <c r="F33" s="28" t="s">
        <v>294</v>
      </c>
      <c r="G33" s="85">
        <f>H33+I33+J33</f>
        <v>5040585</v>
      </c>
      <c r="H33" s="83">
        <v>5040585</v>
      </c>
      <c r="I33" s="83"/>
      <c r="J33" s="83"/>
      <c r="K33" s="85">
        <f t="shared" si="16"/>
        <v>5090803</v>
      </c>
      <c r="L33" s="83">
        <v>5090803</v>
      </c>
      <c r="M33" s="83"/>
      <c r="N33" s="83"/>
      <c r="O33" s="83"/>
      <c r="P33" s="83"/>
      <c r="Q33" s="83"/>
      <c r="R33" s="85">
        <f t="shared" si="17"/>
        <v>5094948</v>
      </c>
      <c r="S33" s="83">
        <v>5094948</v>
      </c>
      <c r="T33" s="83"/>
      <c r="U33" s="83"/>
      <c r="V33" s="72"/>
    </row>
    <row r="34" spans="1:35" s="40" customFormat="1" x14ac:dyDescent="0.2">
      <c r="A34" s="253"/>
      <c r="B34" s="250"/>
      <c r="C34" s="43" t="s">
        <v>232</v>
      </c>
      <c r="D34" s="268"/>
      <c r="E34" s="268"/>
      <c r="F34" s="28" t="s">
        <v>295</v>
      </c>
      <c r="G34" s="85">
        <f t="shared" si="14"/>
        <v>3456126.77</v>
      </c>
      <c r="H34" s="83">
        <v>3456126.77</v>
      </c>
      <c r="I34" s="83"/>
      <c r="J34" s="83"/>
      <c r="K34" s="85">
        <f t="shared" si="16"/>
        <v>3476126.77</v>
      </c>
      <c r="L34" s="83">
        <v>3476126.77</v>
      </c>
      <c r="M34" s="83"/>
      <c r="N34" s="83"/>
      <c r="O34" s="83"/>
      <c r="P34" s="83"/>
      <c r="Q34" s="83"/>
      <c r="R34" s="85">
        <f t="shared" si="17"/>
        <v>3476126.77</v>
      </c>
      <c r="S34" s="83">
        <f>L34</f>
        <v>3476126.77</v>
      </c>
      <c r="T34" s="83"/>
      <c r="U34" s="83"/>
      <c r="V34" s="72"/>
      <c r="AC34" s="182"/>
    </row>
    <row r="35" spans="1:35" hidden="1" x14ac:dyDescent="0.2">
      <c r="A35" s="253"/>
      <c r="B35" s="250"/>
      <c r="C35" s="43" t="s">
        <v>232</v>
      </c>
      <c r="D35" s="268"/>
      <c r="E35" s="268"/>
      <c r="F35" s="168" t="s">
        <v>505</v>
      </c>
      <c r="G35" s="85">
        <f t="shared" si="14"/>
        <v>0</v>
      </c>
      <c r="H35" s="83"/>
      <c r="I35" s="83"/>
      <c r="J35" s="83"/>
      <c r="K35" s="85">
        <f t="shared" si="16"/>
        <v>0</v>
      </c>
      <c r="L35" s="83"/>
      <c r="M35" s="83"/>
      <c r="N35" s="83"/>
      <c r="O35" s="83"/>
      <c r="P35" s="83"/>
      <c r="Q35" s="83"/>
      <c r="R35" s="85">
        <f t="shared" si="17"/>
        <v>0</v>
      </c>
      <c r="S35" s="83">
        <f>L35</f>
        <v>0</v>
      </c>
      <c r="T35" s="83"/>
      <c r="U35" s="83"/>
      <c r="V35" s="72"/>
    </row>
    <row r="36" spans="1:35" s="200" customFormat="1" hidden="1" x14ac:dyDescent="0.2">
      <c r="A36" s="253"/>
      <c r="B36" s="251"/>
      <c r="C36" s="199" t="s">
        <v>232</v>
      </c>
      <c r="D36" s="268"/>
      <c r="E36" s="269"/>
      <c r="F36" s="200" t="s">
        <v>525</v>
      </c>
      <c r="G36" s="85">
        <f>H36</f>
        <v>0</v>
      </c>
      <c r="H36" s="83"/>
      <c r="I36" s="83"/>
      <c r="J36" s="83"/>
      <c r="K36" s="85"/>
      <c r="L36" s="83"/>
      <c r="M36" s="83"/>
      <c r="N36" s="83"/>
      <c r="O36" s="83"/>
      <c r="P36" s="83"/>
      <c r="Q36" s="83"/>
      <c r="R36" s="85"/>
      <c r="S36" s="83"/>
      <c r="T36" s="83"/>
      <c r="U36" s="83"/>
      <c r="V36" s="72"/>
    </row>
    <row r="37" spans="1:35" ht="18.75" customHeight="1" x14ac:dyDescent="0.2">
      <c r="A37" s="253"/>
      <c r="B37" s="258" t="s">
        <v>56</v>
      </c>
      <c r="C37" s="43" t="s">
        <v>232</v>
      </c>
      <c r="D37" s="268"/>
      <c r="E37" s="260" t="s">
        <v>161</v>
      </c>
      <c r="F37" s="28" t="s">
        <v>296</v>
      </c>
      <c r="G37" s="85">
        <f>H37+I37+J37</f>
        <v>50000</v>
      </c>
      <c r="H37" s="83">
        <v>50000</v>
      </c>
      <c r="I37" s="83"/>
      <c r="J37" s="83"/>
      <c r="K37" s="85">
        <f t="shared" si="16"/>
        <v>0</v>
      </c>
      <c r="L37" s="83"/>
      <c r="M37" s="83"/>
      <c r="N37" s="83"/>
      <c r="O37" s="83"/>
      <c r="P37" s="83"/>
      <c r="Q37" s="83"/>
      <c r="R37" s="85">
        <f t="shared" si="17"/>
        <v>0</v>
      </c>
      <c r="S37" s="83"/>
      <c r="T37" s="83"/>
      <c r="U37" s="83"/>
      <c r="V37" s="72"/>
    </row>
    <row r="38" spans="1:35" ht="16.5" customHeight="1" x14ac:dyDescent="0.2">
      <c r="A38" s="254"/>
      <c r="B38" s="258"/>
      <c r="C38" s="43" t="s">
        <v>232</v>
      </c>
      <c r="D38" s="269"/>
      <c r="E38" s="260"/>
      <c r="F38" s="28" t="s">
        <v>536</v>
      </c>
      <c r="G38" s="85">
        <f>H38+I38+J38</f>
        <v>20000</v>
      </c>
      <c r="H38" s="83">
        <v>20000</v>
      </c>
      <c r="I38" s="83"/>
      <c r="J38" s="83"/>
      <c r="K38" s="85">
        <f t="shared" si="16"/>
        <v>0</v>
      </c>
      <c r="L38" s="83"/>
      <c r="M38" s="83"/>
      <c r="N38" s="83"/>
      <c r="O38" s="83"/>
      <c r="P38" s="83"/>
      <c r="Q38" s="83"/>
      <c r="R38" s="85">
        <f t="shared" si="17"/>
        <v>0</v>
      </c>
      <c r="S38" s="83"/>
      <c r="T38" s="83"/>
      <c r="U38" s="83"/>
      <c r="V38" s="72"/>
      <c r="AA38" s="182"/>
    </row>
    <row r="39" spans="1:35" ht="21.75" customHeight="1" x14ac:dyDescent="0.2">
      <c r="A39" s="263" t="s">
        <v>55</v>
      </c>
      <c r="B39" s="258" t="s">
        <v>58</v>
      </c>
      <c r="C39" s="43" t="s">
        <v>232</v>
      </c>
      <c r="D39" s="258" t="s">
        <v>57</v>
      </c>
      <c r="E39" s="43" t="s">
        <v>161</v>
      </c>
      <c r="F39" s="28" t="s">
        <v>296</v>
      </c>
      <c r="G39" s="85">
        <f t="shared" si="14"/>
        <v>0</v>
      </c>
      <c r="H39" s="83"/>
      <c r="I39" s="83"/>
      <c r="J39" s="83"/>
      <c r="K39" s="85">
        <f t="shared" si="16"/>
        <v>0</v>
      </c>
      <c r="L39" s="83"/>
      <c r="M39" s="83"/>
      <c r="N39" s="83"/>
      <c r="O39" s="83"/>
      <c r="P39" s="83"/>
      <c r="Q39" s="83"/>
      <c r="R39" s="85">
        <f t="shared" si="17"/>
        <v>0</v>
      </c>
      <c r="S39" s="83"/>
      <c r="T39" s="83"/>
      <c r="U39" s="83"/>
      <c r="V39" s="72"/>
      <c r="AA39" s="182"/>
      <c r="AC39" s="182"/>
      <c r="AI39" s="182"/>
    </row>
    <row r="40" spans="1:35" s="40" customFormat="1" ht="21.75" customHeight="1" x14ac:dyDescent="0.2">
      <c r="A40" s="263"/>
      <c r="B40" s="258"/>
      <c r="C40" s="43" t="s">
        <v>232</v>
      </c>
      <c r="D40" s="258"/>
      <c r="E40" s="43" t="s">
        <v>175</v>
      </c>
      <c r="F40" s="28" t="s">
        <v>209</v>
      </c>
      <c r="G40" s="85">
        <f t="shared" si="14"/>
        <v>0</v>
      </c>
      <c r="H40" s="83"/>
      <c r="I40" s="83"/>
      <c r="J40" s="83"/>
      <c r="K40" s="85">
        <f t="shared" si="16"/>
        <v>0</v>
      </c>
      <c r="L40" s="83"/>
      <c r="M40" s="83"/>
      <c r="N40" s="83"/>
      <c r="O40" s="83"/>
      <c r="P40" s="83"/>
      <c r="Q40" s="83"/>
      <c r="R40" s="85">
        <f t="shared" si="17"/>
        <v>0</v>
      </c>
      <c r="S40" s="83"/>
      <c r="T40" s="83"/>
      <c r="U40" s="83"/>
      <c r="V40" s="72"/>
      <c r="AA40" s="182"/>
      <c r="AC40" s="182"/>
      <c r="AE40" s="182"/>
      <c r="AI40" s="182"/>
    </row>
    <row r="41" spans="1:35" ht="21.75" customHeight="1" x14ac:dyDescent="0.2">
      <c r="A41" s="263"/>
      <c r="B41" s="258"/>
      <c r="C41" s="43" t="s">
        <v>232</v>
      </c>
      <c r="D41" s="258"/>
      <c r="E41" s="38">
        <v>266</v>
      </c>
      <c r="F41" s="28" t="s">
        <v>241</v>
      </c>
      <c r="G41" s="85">
        <f t="shared" si="14"/>
        <v>0</v>
      </c>
      <c r="H41" s="83"/>
      <c r="I41" s="83"/>
      <c r="J41" s="83"/>
      <c r="K41" s="85">
        <f t="shared" si="16"/>
        <v>0</v>
      </c>
      <c r="L41" s="83"/>
      <c r="M41" s="83"/>
      <c r="N41" s="83"/>
      <c r="O41" s="83"/>
      <c r="P41" s="83"/>
      <c r="Q41" s="83"/>
      <c r="R41" s="85">
        <f t="shared" si="17"/>
        <v>0</v>
      </c>
      <c r="S41" s="83"/>
      <c r="T41" s="83"/>
      <c r="U41" s="83"/>
      <c r="V41" s="72"/>
      <c r="AC41" s="182"/>
      <c r="AI41" s="182"/>
    </row>
    <row r="42" spans="1:35" s="40" customFormat="1" ht="85.5" customHeight="1" x14ac:dyDescent="0.2">
      <c r="A42" s="36" t="s">
        <v>242</v>
      </c>
      <c r="B42" s="43" t="s">
        <v>215</v>
      </c>
      <c r="C42" s="43" t="s">
        <v>232</v>
      </c>
      <c r="D42" s="43" t="s">
        <v>244</v>
      </c>
      <c r="E42" s="38">
        <v>226</v>
      </c>
      <c r="F42" s="28" t="s">
        <v>209</v>
      </c>
      <c r="G42" s="85">
        <f>H42+I42+J42</f>
        <v>0</v>
      </c>
      <c r="H42" s="83"/>
      <c r="I42" s="83"/>
      <c r="J42" s="83"/>
      <c r="K42" s="85">
        <f t="shared" si="16"/>
        <v>0</v>
      </c>
      <c r="L42" s="83"/>
      <c r="M42" s="83"/>
      <c r="N42" s="83"/>
      <c r="O42" s="83"/>
      <c r="P42" s="83"/>
      <c r="Q42" s="83"/>
      <c r="R42" s="85">
        <f t="shared" si="17"/>
        <v>0</v>
      </c>
      <c r="S42" s="83"/>
      <c r="T42" s="83"/>
      <c r="U42" s="83"/>
      <c r="V42" s="72"/>
      <c r="AC42" s="182"/>
    </row>
    <row r="43" spans="1:35" ht="34.5" customHeight="1" x14ac:dyDescent="0.2">
      <c r="A43" s="255" t="s">
        <v>245</v>
      </c>
      <c r="B43" s="249" t="s">
        <v>243</v>
      </c>
      <c r="C43" s="43" t="s">
        <v>232</v>
      </c>
      <c r="D43" s="249" t="s">
        <v>59</v>
      </c>
      <c r="E43" s="249" t="s">
        <v>205</v>
      </c>
      <c r="F43" s="28" t="s">
        <v>297</v>
      </c>
      <c r="G43" s="85">
        <f>H43+I43+J43</f>
        <v>1537357</v>
      </c>
      <c r="H43" s="83">
        <v>1537357</v>
      </c>
      <c r="I43" s="83"/>
      <c r="J43" s="83"/>
      <c r="K43" s="85">
        <f>L43+M43+N43</f>
        <v>1537423</v>
      </c>
      <c r="L43" s="83">
        <v>1537423</v>
      </c>
      <c r="M43" s="83"/>
      <c r="N43" s="83"/>
      <c r="O43" s="83"/>
      <c r="P43" s="83"/>
      <c r="Q43" s="83"/>
      <c r="R43" s="85">
        <f t="shared" si="17"/>
        <v>1538674</v>
      </c>
      <c r="S43" s="83">
        <v>1538674</v>
      </c>
      <c r="T43" s="83"/>
      <c r="U43" s="83"/>
      <c r="V43" s="72"/>
    </row>
    <row r="44" spans="1:35" ht="42" customHeight="1" x14ac:dyDescent="0.2">
      <c r="A44" s="270"/>
      <c r="B44" s="250"/>
      <c r="C44" s="43" t="s">
        <v>232</v>
      </c>
      <c r="D44" s="250"/>
      <c r="E44" s="250"/>
      <c r="F44" s="28" t="s">
        <v>298</v>
      </c>
      <c r="G44" s="85">
        <f t="shared" si="14"/>
        <v>1049790.28</v>
      </c>
      <c r="H44" s="83">
        <v>1049790.28</v>
      </c>
      <c r="I44" s="83"/>
      <c r="J44" s="83"/>
      <c r="K44" s="85">
        <f t="shared" si="16"/>
        <v>1049790.28</v>
      </c>
      <c r="L44" s="83">
        <v>1049790.28</v>
      </c>
      <c r="M44" s="83"/>
      <c r="N44" s="83"/>
      <c r="O44" s="83"/>
      <c r="P44" s="83"/>
      <c r="Q44" s="83"/>
      <c r="R44" s="85">
        <f t="shared" si="17"/>
        <v>1049790.28</v>
      </c>
      <c r="S44" s="83">
        <f>L44</f>
        <v>1049790.28</v>
      </c>
      <c r="T44" s="83"/>
      <c r="U44" s="83"/>
      <c r="V44" s="72"/>
      <c r="AC44" s="182"/>
    </row>
    <row r="45" spans="1:35" s="200" customFormat="1" ht="42" hidden="1" customHeight="1" x14ac:dyDescent="0.2">
      <c r="A45" s="270"/>
      <c r="B45" s="250"/>
      <c r="C45" s="199" t="s">
        <v>232</v>
      </c>
      <c r="D45" s="250"/>
      <c r="E45" s="250"/>
      <c r="F45" s="28" t="s">
        <v>526</v>
      </c>
      <c r="G45" s="85">
        <f>H45</f>
        <v>0</v>
      </c>
      <c r="H45" s="83"/>
      <c r="I45" s="83"/>
      <c r="J45" s="83"/>
      <c r="K45" s="85"/>
      <c r="L45" s="83"/>
      <c r="M45" s="83"/>
      <c r="N45" s="83"/>
      <c r="O45" s="83"/>
      <c r="P45" s="83"/>
      <c r="Q45" s="83"/>
      <c r="R45" s="85"/>
      <c r="S45" s="83"/>
      <c r="T45" s="83"/>
      <c r="U45" s="83"/>
      <c r="V45" s="72"/>
      <c r="AC45" s="182"/>
    </row>
    <row r="46" spans="1:35" s="168" customFormat="1" ht="42" hidden="1" customHeight="1" x14ac:dyDescent="0.2">
      <c r="A46" s="256"/>
      <c r="B46" s="251"/>
      <c r="C46" s="167" t="s">
        <v>232</v>
      </c>
      <c r="D46" s="251"/>
      <c r="E46" s="251"/>
      <c r="F46" s="28" t="s">
        <v>506</v>
      </c>
      <c r="G46" s="85">
        <f>H46</f>
        <v>0</v>
      </c>
      <c r="H46" s="83"/>
      <c r="I46" s="83"/>
      <c r="J46" s="83"/>
      <c r="K46" s="85">
        <f>L46</f>
        <v>0</v>
      </c>
      <c r="L46" s="83"/>
      <c r="M46" s="83"/>
      <c r="N46" s="83"/>
      <c r="O46" s="83"/>
      <c r="P46" s="83"/>
      <c r="Q46" s="83"/>
      <c r="R46" s="85">
        <f>S46</f>
        <v>0</v>
      </c>
      <c r="S46" s="83">
        <f>L46</f>
        <v>0</v>
      </c>
      <c r="T46" s="83"/>
      <c r="U46" s="83"/>
      <c r="V46" s="72"/>
    </row>
    <row r="47" spans="1:35" s="5" customFormat="1" ht="42" customHeight="1" x14ac:dyDescent="0.15">
      <c r="A47" s="30" t="s">
        <v>246</v>
      </c>
      <c r="B47" s="45" t="s">
        <v>60</v>
      </c>
      <c r="C47" s="45" t="s">
        <v>232</v>
      </c>
      <c r="D47" s="45" t="s">
        <v>247</v>
      </c>
      <c r="E47" s="45" t="s">
        <v>34</v>
      </c>
      <c r="F47" s="57" t="s">
        <v>34</v>
      </c>
      <c r="G47" s="85">
        <f>G48+G50+G49</f>
        <v>508923.84</v>
      </c>
      <c r="H47" s="85">
        <f>H48+H50</f>
        <v>0</v>
      </c>
      <c r="I47" s="85">
        <f>I48+I50+I49</f>
        <v>508923.84</v>
      </c>
      <c r="J47" s="85">
        <f t="shared" ref="J47" si="29">J48+J50</f>
        <v>0</v>
      </c>
      <c r="K47" s="85">
        <f>K48+K50+K49</f>
        <v>508923.84</v>
      </c>
      <c r="L47" s="85">
        <f>L48+L50</f>
        <v>0</v>
      </c>
      <c r="M47" s="85">
        <f>M48+M50+M49</f>
        <v>508923.84</v>
      </c>
      <c r="N47" s="85">
        <f t="shared" ref="N47" si="30">N48+N50</f>
        <v>0</v>
      </c>
      <c r="O47" s="85"/>
      <c r="P47" s="85"/>
      <c r="Q47" s="85"/>
      <c r="R47" s="85">
        <f>R48+R50+R49</f>
        <v>508923.84</v>
      </c>
      <c r="S47" s="85">
        <f>S48+S50</f>
        <v>0</v>
      </c>
      <c r="T47" s="85">
        <f>T48+T50+T49</f>
        <v>508923.84</v>
      </c>
      <c r="U47" s="85">
        <f t="shared" ref="U47" si="31">U48+U50</f>
        <v>0</v>
      </c>
      <c r="V47" s="74"/>
    </row>
    <row r="48" spans="1:35" s="40" customFormat="1" ht="36" customHeight="1" x14ac:dyDescent="0.2">
      <c r="A48" s="252" t="s">
        <v>248</v>
      </c>
      <c r="B48" s="249" t="s">
        <v>249</v>
      </c>
      <c r="C48" s="43" t="s">
        <v>232</v>
      </c>
      <c r="D48" s="249" t="s">
        <v>250</v>
      </c>
      <c r="E48" s="249" t="s">
        <v>251</v>
      </c>
      <c r="F48" s="28" t="s">
        <v>299</v>
      </c>
      <c r="G48" s="85">
        <f>H48+I48+J48</f>
        <v>431144.83</v>
      </c>
      <c r="H48" s="83"/>
      <c r="I48" s="83">
        <v>431144.83</v>
      </c>
      <c r="J48" s="83"/>
      <c r="K48" s="85">
        <f>L48+M48+N48</f>
        <v>431144.83</v>
      </c>
      <c r="L48" s="83"/>
      <c r="M48" s="83">
        <v>431144.83</v>
      </c>
      <c r="N48" s="83"/>
      <c r="O48" s="83"/>
      <c r="P48" s="83"/>
      <c r="Q48" s="83"/>
      <c r="R48" s="85">
        <f>S48+T48+U48</f>
        <v>431144.83</v>
      </c>
      <c r="S48" s="83"/>
      <c r="T48" s="83">
        <f>M48</f>
        <v>431144.83</v>
      </c>
      <c r="U48" s="83"/>
      <c r="V48" s="72"/>
    </row>
    <row r="49" spans="1:22" s="70" customFormat="1" ht="36" customHeight="1" x14ac:dyDescent="0.2">
      <c r="A49" s="253"/>
      <c r="B49" s="250"/>
      <c r="C49" s="68" t="s">
        <v>232</v>
      </c>
      <c r="D49" s="250"/>
      <c r="E49" s="250"/>
      <c r="F49" s="28" t="s">
        <v>300</v>
      </c>
      <c r="G49" s="85">
        <f>H49+I49+J49</f>
        <v>33648</v>
      </c>
      <c r="H49" s="83"/>
      <c r="I49" s="83">
        <f>4770+28878</f>
        <v>33648</v>
      </c>
      <c r="J49" s="83"/>
      <c r="K49" s="85">
        <f>L49+M49+N49</f>
        <v>33648</v>
      </c>
      <c r="L49" s="83"/>
      <c r="M49" s="83">
        <f>33648</f>
        <v>33648</v>
      </c>
      <c r="N49" s="83"/>
      <c r="O49" s="83"/>
      <c r="P49" s="83"/>
      <c r="Q49" s="83"/>
      <c r="R49" s="85">
        <f>S49+T49+U49</f>
        <v>33648</v>
      </c>
      <c r="S49" s="83"/>
      <c r="T49" s="83">
        <f>M49</f>
        <v>33648</v>
      </c>
      <c r="U49" s="83"/>
      <c r="V49" s="72"/>
    </row>
    <row r="50" spans="1:22" s="40" customFormat="1" ht="34.5" customHeight="1" x14ac:dyDescent="0.2">
      <c r="A50" s="254"/>
      <c r="B50" s="251"/>
      <c r="C50" s="43" t="s">
        <v>232</v>
      </c>
      <c r="D50" s="251"/>
      <c r="E50" s="251"/>
      <c r="F50" s="28" t="s">
        <v>301</v>
      </c>
      <c r="G50" s="85">
        <f>H50+I50+J50</f>
        <v>44131.01</v>
      </c>
      <c r="H50" s="83"/>
      <c r="I50" s="83">
        <f>44131.01</f>
        <v>44131.01</v>
      </c>
      <c r="J50" s="83"/>
      <c r="K50" s="85">
        <f>L50+M50+N50</f>
        <v>44131.01</v>
      </c>
      <c r="L50" s="83"/>
      <c r="M50" s="83">
        <v>44131.01</v>
      </c>
      <c r="N50" s="83"/>
      <c r="O50" s="83"/>
      <c r="P50" s="83"/>
      <c r="Q50" s="83"/>
      <c r="R50" s="85">
        <f>S50+T50+U50</f>
        <v>44131.01</v>
      </c>
      <c r="S50" s="83"/>
      <c r="T50" s="83">
        <f>M50</f>
        <v>44131.01</v>
      </c>
      <c r="U50" s="83"/>
      <c r="V50" s="72"/>
    </row>
    <row r="51" spans="1:22" ht="35.25" customHeight="1" x14ac:dyDescent="0.2">
      <c r="A51" s="26" t="s">
        <v>165</v>
      </c>
      <c r="B51" s="45" t="s">
        <v>61</v>
      </c>
      <c r="C51" s="43" t="s">
        <v>232</v>
      </c>
      <c r="D51" s="45" t="s">
        <v>62</v>
      </c>
      <c r="E51" s="45" t="s">
        <v>34</v>
      </c>
      <c r="F51" s="50" t="s">
        <v>34</v>
      </c>
      <c r="G51" s="85">
        <f>G52+G53+G54+G55+G56+G57+G58</f>
        <v>76317.23</v>
      </c>
      <c r="H51" s="85">
        <f>H52+H53+H54+H55+H56+H57+H58</f>
        <v>76317.23</v>
      </c>
      <c r="I51" s="85">
        <f t="shared" ref="I51:J51" si="32">I52+I53+I54+I55+I56+I57+I58</f>
        <v>0</v>
      </c>
      <c r="J51" s="85">
        <f t="shared" si="32"/>
        <v>0</v>
      </c>
      <c r="K51" s="85">
        <f>K52+K53+K54+K55+K56+K57+K58</f>
        <v>76317.23</v>
      </c>
      <c r="L51" s="85">
        <f t="shared" ref="L51:N51" si="33">L52+L53+L54+L55+L56+L57+L58</f>
        <v>76317.23</v>
      </c>
      <c r="M51" s="85">
        <f t="shared" si="33"/>
        <v>0</v>
      </c>
      <c r="N51" s="85">
        <f t="shared" si="33"/>
        <v>0</v>
      </c>
      <c r="O51" s="85">
        <f t="shared" ref="O51:V51" si="34">O52+O53+O54+O55+O57+O58</f>
        <v>0</v>
      </c>
      <c r="P51" s="85">
        <f t="shared" si="34"/>
        <v>0</v>
      </c>
      <c r="Q51" s="85">
        <f t="shared" si="34"/>
        <v>0</v>
      </c>
      <c r="R51" s="85">
        <f>R52+R53+R54+R55+R56+R57+R58</f>
        <v>76317.23</v>
      </c>
      <c r="S51" s="85">
        <f t="shared" ref="S51" si="35">S52+S53+S54+S55+S56+S57+S58</f>
        <v>76317.23</v>
      </c>
      <c r="T51" s="85">
        <f t="shared" ref="T51" si="36">T52+T53+T54+T55+T56+T57+T58</f>
        <v>0</v>
      </c>
      <c r="U51" s="85">
        <f t="shared" ref="U51" si="37">U52+U53+U54+U55+U56+U57+U58</f>
        <v>0</v>
      </c>
      <c r="V51" s="73">
        <f t="shared" si="34"/>
        <v>0</v>
      </c>
    </row>
    <row r="52" spans="1:22" ht="24" customHeight="1" x14ac:dyDescent="0.2">
      <c r="A52" s="36" t="s">
        <v>166</v>
      </c>
      <c r="B52" s="43" t="s">
        <v>63</v>
      </c>
      <c r="C52" s="43" t="s">
        <v>232</v>
      </c>
      <c r="D52" s="43" t="s">
        <v>64</v>
      </c>
      <c r="E52" s="43" t="s">
        <v>167</v>
      </c>
      <c r="F52" s="32" t="s">
        <v>214</v>
      </c>
      <c r="G52" s="85">
        <f>H52+I52+J52</f>
        <v>74967</v>
      </c>
      <c r="H52" s="83">
        <v>74967</v>
      </c>
      <c r="I52" s="83"/>
      <c r="J52" s="83"/>
      <c r="K52" s="85">
        <f>L52+M52+N52</f>
        <v>74967</v>
      </c>
      <c r="L52" s="83">
        <v>74967</v>
      </c>
      <c r="M52" s="83"/>
      <c r="N52" s="83"/>
      <c r="O52" s="83"/>
      <c r="P52" s="83"/>
      <c r="Q52" s="83"/>
      <c r="R52" s="85">
        <f>S52+T52+U52</f>
        <v>74967</v>
      </c>
      <c r="S52" s="83">
        <f>L52</f>
        <v>74967</v>
      </c>
      <c r="T52" s="84"/>
      <c r="U52" s="83"/>
      <c r="V52" s="72"/>
    </row>
    <row r="53" spans="1:22" ht="63" customHeight="1" x14ac:dyDescent="0.2">
      <c r="A53" s="36" t="s">
        <v>189</v>
      </c>
      <c r="B53" s="43" t="s">
        <v>65</v>
      </c>
      <c r="C53" s="43" t="s">
        <v>232</v>
      </c>
      <c r="D53" s="43" t="s">
        <v>66</v>
      </c>
      <c r="E53" s="43" t="s">
        <v>167</v>
      </c>
      <c r="F53" s="32" t="s">
        <v>214</v>
      </c>
      <c r="G53" s="85">
        <f t="shared" ref="G53:G58" si="38">H53+I53+J53</f>
        <v>0</v>
      </c>
      <c r="H53" s="83"/>
      <c r="I53" s="83"/>
      <c r="J53" s="83"/>
      <c r="K53" s="85">
        <f t="shared" ref="K53:K58" si="39">L53+M53+N53</f>
        <v>0</v>
      </c>
      <c r="L53" s="83"/>
      <c r="M53" s="83"/>
      <c r="N53" s="83"/>
      <c r="O53" s="83"/>
      <c r="P53" s="83"/>
      <c r="Q53" s="83"/>
      <c r="R53" s="85">
        <f t="shared" ref="R53:R58" si="40">S53+T53+U53</f>
        <v>0</v>
      </c>
      <c r="S53" s="83"/>
      <c r="T53" s="83"/>
      <c r="U53" s="83"/>
      <c r="V53" s="72"/>
    </row>
    <row r="54" spans="1:22" ht="20.25" customHeight="1" x14ac:dyDescent="0.2">
      <c r="A54" s="263" t="s">
        <v>67</v>
      </c>
      <c r="B54" s="258" t="s">
        <v>68</v>
      </c>
      <c r="C54" s="43" t="s">
        <v>232</v>
      </c>
      <c r="D54" s="258" t="s">
        <v>69</v>
      </c>
      <c r="E54" s="43" t="s">
        <v>167</v>
      </c>
      <c r="F54" s="32" t="s">
        <v>214</v>
      </c>
      <c r="G54" s="85">
        <f t="shared" si="38"/>
        <v>1350.23</v>
      </c>
      <c r="H54" s="83">
        <v>1350.23</v>
      </c>
      <c r="I54" s="83"/>
      <c r="J54" s="83"/>
      <c r="K54" s="85">
        <f t="shared" si="39"/>
        <v>1350.23</v>
      </c>
      <c r="L54" s="83">
        <v>1350.23</v>
      </c>
      <c r="M54" s="83"/>
      <c r="N54" s="83"/>
      <c r="O54" s="83"/>
      <c r="P54" s="83"/>
      <c r="Q54" s="83"/>
      <c r="R54" s="85">
        <f t="shared" si="40"/>
        <v>1350.23</v>
      </c>
      <c r="S54" s="83">
        <v>1350.23</v>
      </c>
      <c r="T54" s="83"/>
      <c r="U54" s="83"/>
      <c r="V54" s="72"/>
    </row>
    <row r="55" spans="1:22" ht="20.25" customHeight="1" x14ac:dyDescent="0.2">
      <c r="A55" s="263"/>
      <c r="B55" s="258"/>
      <c r="C55" s="43" t="s">
        <v>232</v>
      </c>
      <c r="D55" s="258"/>
      <c r="E55" s="43" t="s">
        <v>216</v>
      </c>
      <c r="F55" s="32" t="s">
        <v>214</v>
      </c>
      <c r="G55" s="85">
        <f t="shared" si="38"/>
        <v>0</v>
      </c>
      <c r="H55" s="83"/>
      <c r="I55" s="83"/>
      <c r="J55" s="83"/>
      <c r="K55" s="85">
        <f t="shared" si="39"/>
        <v>0</v>
      </c>
      <c r="L55" s="83"/>
      <c r="M55" s="83"/>
      <c r="N55" s="83"/>
      <c r="O55" s="83"/>
      <c r="P55" s="83"/>
      <c r="Q55" s="83"/>
      <c r="R55" s="85">
        <f t="shared" si="40"/>
        <v>0</v>
      </c>
      <c r="S55" s="83"/>
      <c r="T55" s="83"/>
      <c r="U55" s="83"/>
      <c r="V55" s="72"/>
    </row>
    <row r="56" spans="1:22" s="40" customFormat="1" ht="20.25" customHeight="1" x14ac:dyDescent="0.2">
      <c r="A56" s="263"/>
      <c r="B56" s="258"/>
      <c r="C56" s="43" t="s">
        <v>232</v>
      </c>
      <c r="D56" s="258"/>
      <c r="E56" s="43" t="s">
        <v>252</v>
      </c>
      <c r="F56" s="32" t="s">
        <v>214</v>
      </c>
      <c r="G56" s="85">
        <f t="shared" si="38"/>
        <v>0</v>
      </c>
      <c r="H56" s="83"/>
      <c r="I56" s="83"/>
      <c r="J56" s="83"/>
      <c r="K56" s="85">
        <f t="shared" si="39"/>
        <v>0</v>
      </c>
      <c r="L56" s="83"/>
      <c r="M56" s="83"/>
      <c r="N56" s="83"/>
      <c r="O56" s="83"/>
      <c r="P56" s="83"/>
      <c r="Q56" s="83"/>
      <c r="R56" s="85">
        <f t="shared" si="40"/>
        <v>0</v>
      </c>
      <c r="S56" s="83"/>
      <c r="T56" s="83"/>
      <c r="U56" s="83"/>
      <c r="V56" s="72"/>
    </row>
    <row r="57" spans="1:22" ht="17.25" customHeight="1" x14ac:dyDescent="0.2">
      <c r="A57" s="263"/>
      <c r="B57" s="258"/>
      <c r="C57" s="43" t="s">
        <v>232</v>
      </c>
      <c r="D57" s="258"/>
      <c r="E57" s="43" t="s">
        <v>528</v>
      </c>
      <c r="F57" s="32" t="s">
        <v>214</v>
      </c>
      <c r="G57" s="85">
        <f t="shared" si="38"/>
        <v>0</v>
      </c>
      <c r="H57" s="83"/>
      <c r="I57" s="83"/>
      <c r="J57" s="83"/>
      <c r="K57" s="85">
        <f t="shared" si="39"/>
        <v>0</v>
      </c>
      <c r="L57" s="83"/>
      <c r="M57" s="83"/>
      <c r="N57" s="83"/>
      <c r="O57" s="83"/>
      <c r="P57" s="83"/>
      <c r="Q57" s="83"/>
      <c r="R57" s="85">
        <f t="shared" si="40"/>
        <v>0</v>
      </c>
      <c r="S57" s="83"/>
      <c r="T57" s="83"/>
      <c r="U57" s="83"/>
      <c r="V57" s="72"/>
    </row>
    <row r="58" spans="1:22" ht="19.5" customHeight="1" x14ac:dyDescent="0.2">
      <c r="A58" s="263"/>
      <c r="B58" s="258"/>
      <c r="C58" s="43" t="s">
        <v>232</v>
      </c>
      <c r="D58" s="258"/>
      <c r="E58" s="43" t="s">
        <v>213</v>
      </c>
      <c r="F58" s="32" t="s">
        <v>214</v>
      </c>
      <c r="G58" s="85">
        <f t="shared" si="38"/>
        <v>0</v>
      </c>
      <c r="H58" s="83"/>
      <c r="I58" s="83"/>
      <c r="J58" s="83"/>
      <c r="K58" s="85">
        <f t="shared" si="39"/>
        <v>0</v>
      </c>
      <c r="L58" s="83"/>
      <c r="M58" s="83"/>
      <c r="N58" s="83"/>
      <c r="O58" s="83"/>
      <c r="P58" s="83"/>
      <c r="Q58" s="83"/>
      <c r="R58" s="85">
        <f t="shared" si="40"/>
        <v>0</v>
      </c>
      <c r="S58" s="83"/>
      <c r="T58" s="83"/>
      <c r="U58" s="83"/>
      <c r="V58" s="72"/>
    </row>
    <row r="59" spans="1:22" s="40" customFormat="1" ht="34.5" customHeight="1" x14ac:dyDescent="0.2">
      <c r="A59" s="53" t="s">
        <v>257</v>
      </c>
      <c r="B59" s="58" t="s">
        <v>70</v>
      </c>
      <c r="C59" s="45" t="s">
        <v>232</v>
      </c>
      <c r="D59" s="58" t="s">
        <v>258</v>
      </c>
      <c r="E59" s="58" t="s">
        <v>34</v>
      </c>
      <c r="F59" s="57" t="s">
        <v>34</v>
      </c>
      <c r="G59" s="85">
        <f>G60</f>
        <v>0</v>
      </c>
      <c r="H59" s="85">
        <f t="shared" ref="H59:J59" si="41">H60</f>
        <v>0</v>
      </c>
      <c r="I59" s="85">
        <f t="shared" si="41"/>
        <v>0</v>
      </c>
      <c r="J59" s="85">
        <f t="shared" si="41"/>
        <v>0</v>
      </c>
      <c r="K59" s="85">
        <f>K60</f>
        <v>0</v>
      </c>
      <c r="L59" s="85">
        <f t="shared" ref="L59:N59" si="42">L60</f>
        <v>0</v>
      </c>
      <c r="M59" s="85">
        <f t="shared" si="42"/>
        <v>0</v>
      </c>
      <c r="N59" s="85">
        <f t="shared" si="42"/>
        <v>0</v>
      </c>
      <c r="O59" s="83"/>
      <c r="P59" s="83"/>
      <c r="Q59" s="83"/>
      <c r="R59" s="85">
        <f>R60</f>
        <v>0</v>
      </c>
      <c r="S59" s="85">
        <f t="shared" ref="S59:U59" si="43">S60</f>
        <v>0</v>
      </c>
      <c r="T59" s="85">
        <f t="shared" si="43"/>
        <v>0</v>
      </c>
      <c r="U59" s="85">
        <f t="shared" si="43"/>
        <v>0</v>
      </c>
      <c r="V59" s="72"/>
    </row>
    <row r="60" spans="1:22" s="40" customFormat="1" ht="84" customHeight="1" x14ac:dyDescent="0.2">
      <c r="A60" s="52" t="s">
        <v>259</v>
      </c>
      <c r="B60" s="51" t="s">
        <v>217</v>
      </c>
      <c r="C60" s="43" t="s">
        <v>232</v>
      </c>
      <c r="D60" s="51" t="s">
        <v>260</v>
      </c>
      <c r="E60" s="51" t="s">
        <v>213</v>
      </c>
      <c r="F60" s="32" t="s">
        <v>214</v>
      </c>
      <c r="G60" s="85">
        <f>H60+I60+J60</f>
        <v>0</v>
      </c>
      <c r="H60" s="83"/>
      <c r="I60" s="83"/>
      <c r="J60" s="83"/>
      <c r="K60" s="85">
        <f>L60+M60+N60</f>
        <v>0</v>
      </c>
      <c r="L60" s="83"/>
      <c r="M60" s="83"/>
      <c r="N60" s="83"/>
      <c r="O60" s="83"/>
      <c r="P60" s="83"/>
      <c r="Q60" s="83"/>
      <c r="R60" s="85">
        <f>S60+T60+U60</f>
        <v>0</v>
      </c>
      <c r="S60" s="83"/>
      <c r="T60" s="84"/>
      <c r="U60" s="83"/>
      <c r="V60" s="72"/>
    </row>
    <row r="61" spans="1:22" ht="36" customHeight="1" x14ac:dyDescent="0.2">
      <c r="A61" s="26" t="s">
        <v>168</v>
      </c>
      <c r="B61" s="45" t="s">
        <v>272</v>
      </c>
      <c r="C61" s="43" t="s">
        <v>232</v>
      </c>
      <c r="D61" s="45" t="s">
        <v>230</v>
      </c>
      <c r="E61" s="45" t="s">
        <v>34</v>
      </c>
      <c r="F61" s="50" t="s">
        <v>34</v>
      </c>
      <c r="G61" s="85">
        <f>G62++G67+G97</f>
        <v>3315730.7800000003</v>
      </c>
      <c r="H61" s="85">
        <f>H62++H67+H97</f>
        <v>1691883.9</v>
      </c>
      <c r="I61" s="85">
        <f>I62++I67</f>
        <v>6000</v>
      </c>
      <c r="J61" s="85">
        <f t="shared" ref="J61" si="44">J62++J67</f>
        <v>1617846.88</v>
      </c>
      <c r="K61" s="85">
        <f>K62+K67+K97</f>
        <v>3313481.42</v>
      </c>
      <c r="L61" s="85">
        <f>L62+L67+K97</f>
        <v>1687784.5399999998</v>
      </c>
      <c r="M61" s="85">
        <f>M62+M67</f>
        <v>7850</v>
      </c>
      <c r="N61" s="85">
        <f t="shared" ref="N61:V61" si="45">N62+N67</f>
        <v>1617846.88</v>
      </c>
      <c r="O61" s="85" t="e">
        <f t="shared" si="45"/>
        <v>#REF!</v>
      </c>
      <c r="P61" s="85" t="e">
        <f t="shared" si="45"/>
        <v>#REF!</v>
      </c>
      <c r="Q61" s="85" t="e">
        <f t="shared" si="45"/>
        <v>#REF!</v>
      </c>
      <c r="R61" s="85">
        <f>R62+R67+R97</f>
        <v>3313481.42</v>
      </c>
      <c r="S61" s="85">
        <f>S62+S67+S97</f>
        <v>1687784.5399999998</v>
      </c>
      <c r="T61" s="85">
        <f t="shared" si="45"/>
        <v>7850</v>
      </c>
      <c r="U61" s="85">
        <f t="shared" si="45"/>
        <v>1617846.88</v>
      </c>
      <c r="V61" s="73">
        <f t="shared" si="45"/>
        <v>0</v>
      </c>
    </row>
    <row r="62" spans="1:22" s="5" customFormat="1" ht="72.75" customHeight="1" x14ac:dyDescent="0.15">
      <c r="A62" s="30" t="s">
        <v>256</v>
      </c>
      <c r="B62" s="45" t="s">
        <v>273</v>
      </c>
      <c r="C62" s="45" t="s">
        <v>232</v>
      </c>
      <c r="D62" s="45" t="s">
        <v>71</v>
      </c>
      <c r="E62" s="45" t="s">
        <v>34</v>
      </c>
      <c r="F62" s="57" t="s">
        <v>34</v>
      </c>
      <c r="G62" s="85">
        <f>G63+G64+G65+G66</f>
        <v>0</v>
      </c>
      <c r="H62" s="85">
        <f>H63+H64+H65+H66</f>
        <v>0</v>
      </c>
      <c r="I62" s="85">
        <f t="shared" ref="I62:J62" si="46">I63+I64+I65+I66</f>
        <v>0</v>
      </c>
      <c r="J62" s="85">
        <f t="shared" si="46"/>
        <v>0</v>
      </c>
      <c r="K62" s="85">
        <f>K63+K64+K65+K66</f>
        <v>0</v>
      </c>
      <c r="L62" s="85">
        <f>L63+L64+L65+L66</f>
        <v>0</v>
      </c>
      <c r="M62" s="85">
        <f>M63+M64+M65+M66</f>
        <v>0</v>
      </c>
      <c r="N62" s="85">
        <f t="shared" ref="N62" si="47">N63+N64+N65+N66</f>
        <v>0</v>
      </c>
      <c r="O62" s="85"/>
      <c r="P62" s="85"/>
      <c r="Q62" s="85"/>
      <c r="R62" s="85">
        <f>R63+R64+R65+R66</f>
        <v>0</v>
      </c>
      <c r="S62" s="85">
        <f>S63+S64+S65+S66</f>
        <v>0</v>
      </c>
      <c r="T62" s="85">
        <f t="shared" ref="T62" si="48">T63+T64+T65+T66</f>
        <v>0</v>
      </c>
      <c r="U62" s="85">
        <f t="shared" ref="U62" si="49">U63+U64+U65+U66</f>
        <v>0</v>
      </c>
      <c r="V62" s="74">
        <v>0</v>
      </c>
    </row>
    <row r="63" spans="1:22" s="40" customFormat="1" ht="24.75" customHeight="1" x14ac:dyDescent="0.2">
      <c r="A63" s="36" t="s">
        <v>181</v>
      </c>
      <c r="B63" s="49" t="s">
        <v>274</v>
      </c>
      <c r="C63" s="43" t="s">
        <v>232</v>
      </c>
      <c r="D63" s="43" t="s">
        <v>71</v>
      </c>
      <c r="E63" s="43" t="s">
        <v>174</v>
      </c>
      <c r="F63" s="28" t="s">
        <v>208</v>
      </c>
      <c r="G63" s="85">
        <f t="shared" si="14"/>
        <v>0</v>
      </c>
      <c r="H63" s="83"/>
      <c r="I63" s="83"/>
      <c r="J63" s="83"/>
      <c r="K63" s="85">
        <f t="shared" ref="K63:K66" si="50">L63+M63+N63</f>
        <v>0</v>
      </c>
      <c r="L63" s="83"/>
      <c r="M63" s="83"/>
      <c r="N63" s="83"/>
      <c r="O63" s="83"/>
      <c r="P63" s="83"/>
      <c r="Q63" s="83"/>
      <c r="R63" s="85">
        <f t="shared" ref="R63:R66" si="51">S63+T63+U63</f>
        <v>0</v>
      </c>
      <c r="S63" s="83"/>
      <c r="T63" s="83"/>
      <c r="U63" s="83"/>
      <c r="V63" s="72"/>
    </row>
    <row r="64" spans="1:22" s="40" customFormat="1" ht="24.75" customHeight="1" x14ac:dyDescent="0.2">
      <c r="A64" s="25" t="s">
        <v>190</v>
      </c>
      <c r="B64" s="49" t="s">
        <v>275</v>
      </c>
      <c r="C64" s="43" t="s">
        <v>232</v>
      </c>
      <c r="D64" s="43" t="s">
        <v>71</v>
      </c>
      <c r="E64" s="43" t="s">
        <v>175</v>
      </c>
      <c r="F64" s="28" t="s">
        <v>209</v>
      </c>
      <c r="G64" s="85">
        <f t="shared" si="14"/>
        <v>0</v>
      </c>
      <c r="H64" s="83"/>
      <c r="I64" s="83"/>
      <c r="J64" s="83"/>
      <c r="K64" s="85">
        <f t="shared" si="50"/>
        <v>0</v>
      </c>
      <c r="L64" s="83"/>
      <c r="M64" s="83"/>
      <c r="N64" s="83"/>
      <c r="O64" s="83"/>
      <c r="P64" s="83"/>
      <c r="Q64" s="83"/>
      <c r="R64" s="85">
        <f t="shared" si="51"/>
        <v>0</v>
      </c>
      <c r="S64" s="83"/>
      <c r="T64" s="83"/>
      <c r="U64" s="83"/>
      <c r="V64" s="72"/>
    </row>
    <row r="65" spans="1:22" s="40" customFormat="1" ht="33" customHeight="1" x14ac:dyDescent="0.2">
      <c r="A65" s="25" t="s">
        <v>261</v>
      </c>
      <c r="B65" s="49" t="s">
        <v>276</v>
      </c>
      <c r="C65" s="43" t="s">
        <v>232</v>
      </c>
      <c r="D65" s="43" t="s">
        <v>71</v>
      </c>
      <c r="E65" s="43" t="s">
        <v>253</v>
      </c>
      <c r="F65" s="28" t="s">
        <v>255</v>
      </c>
      <c r="G65" s="85">
        <f t="shared" si="14"/>
        <v>0</v>
      </c>
      <c r="H65" s="83"/>
      <c r="I65" s="83"/>
      <c r="J65" s="83"/>
      <c r="K65" s="85">
        <f t="shared" si="50"/>
        <v>0</v>
      </c>
      <c r="L65" s="83"/>
      <c r="M65" s="83"/>
      <c r="N65" s="83"/>
      <c r="O65" s="83"/>
      <c r="P65" s="83"/>
      <c r="Q65" s="83"/>
      <c r="R65" s="85">
        <f t="shared" si="51"/>
        <v>0</v>
      </c>
      <c r="S65" s="83"/>
      <c r="T65" s="83"/>
      <c r="U65" s="83"/>
      <c r="V65" s="72"/>
    </row>
    <row r="66" spans="1:22" s="40" customFormat="1" ht="50.25" customHeight="1" x14ac:dyDescent="0.2">
      <c r="A66" s="25" t="s">
        <v>262</v>
      </c>
      <c r="B66" s="49" t="s">
        <v>277</v>
      </c>
      <c r="C66" s="43" t="s">
        <v>232</v>
      </c>
      <c r="D66" s="43" t="s">
        <v>71</v>
      </c>
      <c r="E66" s="43" t="s">
        <v>254</v>
      </c>
      <c r="F66" s="28" t="s">
        <v>211</v>
      </c>
      <c r="G66" s="85">
        <f t="shared" si="14"/>
        <v>0</v>
      </c>
      <c r="H66" s="83"/>
      <c r="I66" s="83"/>
      <c r="J66" s="83"/>
      <c r="K66" s="85">
        <f t="shared" si="50"/>
        <v>0</v>
      </c>
      <c r="L66" s="83"/>
      <c r="M66" s="83"/>
      <c r="N66" s="83"/>
      <c r="O66" s="83"/>
      <c r="P66" s="83"/>
      <c r="Q66" s="83"/>
      <c r="R66" s="85">
        <f t="shared" si="51"/>
        <v>0</v>
      </c>
      <c r="S66" s="83"/>
      <c r="T66" s="83"/>
      <c r="U66" s="83"/>
      <c r="V66" s="72"/>
    </row>
    <row r="67" spans="1:22" s="5" customFormat="1" ht="39.75" customHeight="1" x14ac:dyDescent="0.15">
      <c r="A67" s="26" t="s">
        <v>169</v>
      </c>
      <c r="B67" s="45" t="s">
        <v>278</v>
      </c>
      <c r="C67" s="45" t="s">
        <v>232</v>
      </c>
      <c r="D67" s="45" t="s">
        <v>72</v>
      </c>
      <c r="E67" s="45" t="s">
        <v>34</v>
      </c>
      <c r="F67" s="48" t="s">
        <v>34</v>
      </c>
      <c r="G67" s="85">
        <f>G68+G69+G70+G71+G72+G75+G76+G77+G78+G79+G80+G82++G87+G88+G89+G90+G91+G92+G93+G94+G95+G96+G86+G84+G81+G83+G85+G73+G74</f>
        <v>2770116.81</v>
      </c>
      <c r="H67" s="85">
        <f>H68+H69+H70+H71+H72+H75+H76+H77+H78+H79+H80+H82++H87+H88+H89+H90+H91+H92+H93+H94+H95+H96+H86+H73+H74+H81</f>
        <v>1146269.93</v>
      </c>
      <c r="I67" s="85">
        <f>I68+I69+I70+I71+I72+I75+I76+I77+I78+I79+I80+I82++I87+I88+I89+I90+I91+I92+I93+I94+I95+I96+I86+I84+I81+I83+I85</f>
        <v>6000</v>
      </c>
      <c r="J67" s="85">
        <f>J68+J69+J70+J71+J72+J75+J76+J77+J78+J79+J80+J82++J87+J88+J89+J90+J91+J92+J93+J94+J95+J96+J86</f>
        <v>1617846.88</v>
      </c>
      <c r="K67" s="85">
        <f>K68+K69+K70+K71+K72+K75+K76+K77+K78+K79+K80+K82++K87+K88+K89+K90+K91+K92+K93+K94+K95+K96+K86+K83+K85+K73+K74</f>
        <v>2767867.45</v>
      </c>
      <c r="L67" s="85">
        <f>L68+L69+L70+L71+L72+L75+L76+L77+L78+L79+L80+L82++L87+L88+L89+L90+L91+L92+L93+L94+L95+L96+L86+L73+L74</f>
        <v>1142170.5699999998</v>
      </c>
      <c r="M67" s="85">
        <f>M68+M69+M70+M71+M72+M75+M76+M77+M78+M79+M80+M82++M87+M88+M89+M90+M91+M92+M93+M94+M95+M96+M86+M83+M85</f>
        <v>7850</v>
      </c>
      <c r="N67" s="85">
        <f>N68+N69+N70+N71+N72+N75+N76+N77+N78+N79+N80+N82++N87+N88+N89+N90+N91+N92+N93+N94+N95+N96+N86</f>
        <v>1617846.88</v>
      </c>
      <c r="O67" s="85" t="e">
        <f>O68+O70+O71+O72+O75+O76+O78+O80+O87+O89+O91+O93+O95</f>
        <v>#REF!</v>
      </c>
      <c r="P67" s="85" t="e">
        <f>P68+P70+P71+P72+P75+P76+P78+P80+P87+P89+P91+P93+P95</f>
        <v>#REF!</v>
      </c>
      <c r="Q67" s="85" t="e">
        <f>Q68+Q70+Q71+Q72+Q75+Q76+Q78+Q80+Q87+Q89+Q91+Q93+Q95</f>
        <v>#REF!</v>
      </c>
      <c r="R67" s="85">
        <f>R68+R69+R70+R71+R72+R75+R76+R77+R78+R79+R80+R82++R87+R88+R89+R90+R91+R92+R93+R94+R95+R96+R86+R85+R73+R74</f>
        <v>2767867.45</v>
      </c>
      <c r="S67" s="85">
        <f>S68+S69+S70+S71+S72+S75+S76+S77+S78+S79+S80+S82++S87+S88+S89+S90+S91+S92+S93+S94+S95+S96+S86+S73+S74</f>
        <v>1142170.5699999998</v>
      </c>
      <c r="T67" s="85">
        <f>T68+T69+T70+T71+T72+T75+T76+T77+T78+T79+T80+T82++T87+T88+T89+T90+T91+T92+T93+T94+T95+T96+T86+T85</f>
        <v>7850</v>
      </c>
      <c r="U67" s="85">
        <f>U68+U69+U70+U71+U72+U75+U76+U77+U78+U79+U80+U82++U87+U88+U89+U90+U91+U92+U93+U94+U95+U96+U86</f>
        <v>1617846.88</v>
      </c>
      <c r="V67" s="73">
        <f>V68+V70+V71+V72+V75+V76+V78+V80+V87+V89+V91+V93+V95</f>
        <v>0</v>
      </c>
    </row>
    <row r="68" spans="1:22" ht="13.5" customHeight="1" x14ac:dyDescent="0.2">
      <c r="A68" s="252" t="s">
        <v>178</v>
      </c>
      <c r="B68" s="249" t="s">
        <v>279</v>
      </c>
      <c r="C68" s="43" t="s">
        <v>232</v>
      </c>
      <c r="D68" s="43" t="s">
        <v>72</v>
      </c>
      <c r="E68" s="43" t="s">
        <v>170</v>
      </c>
      <c r="F68" s="28" t="s">
        <v>206</v>
      </c>
      <c r="G68" s="85">
        <f>H68+I68+J68</f>
        <v>20818.64</v>
      </c>
      <c r="H68" s="83">
        <f>20818.64</f>
        <v>20818.64</v>
      </c>
      <c r="I68" s="83"/>
      <c r="J68" s="83"/>
      <c r="K68" s="85">
        <f>L68+M68+N68</f>
        <v>20818.64</v>
      </c>
      <c r="L68" s="83">
        <v>20818.64</v>
      </c>
      <c r="M68" s="83"/>
      <c r="N68" s="83"/>
      <c r="O68" s="83"/>
      <c r="P68" s="83"/>
      <c r="Q68" s="83"/>
      <c r="R68" s="85">
        <f>S68+T68+U68</f>
        <v>20818.64</v>
      </c>
      <c r="S68" s="83">
        <v>20818.64</v>
      </c>
      <c r="T68" s="83"/>
      <c r="U68" s="83"/>
      <c r="V68" s="72"/>
    </row>
    <row r="69" spans="1:22" s="40" customFormat="1" ht="13.5" customHeight="1" x14ac:dyDescent="0.2">
      <c r="A69" s="254"/>
      <c r="B69" s="251"/>
      <c r="C69" s="43" t="s">
        <v>232</v>
      </c>
      <c r="D69" s="43" t="s">
        <v>72</v>
      </c>
      <c r="E69" s="43" t="s">
        <v>170</v>
      </c>
      <c r="F69" s="28" t="s">
        <v>527</v>
      </c>
      <c r="G69" s="85">
        <f t="shared" ref="G69:G99" si="52">H69+I69+J69</f>
        <v>3000</v>
      </c>
      <c r="H69" s="83">
        <v>3000</v>
      </c>
      <c r="I69" s="83"/>
      <c r="J69" s="83"/>
      <c r="K69" s="85">
        <f t="shared" ref="K69:K99" si="53">L69+M69+N69</f>
        <v>0</v>
      </c>
      <c r="L69" s="83"/>
      <c r="M69" s="83"/>
      <c r="N69" s="83"/>
      <c r="O69" s="83"/>
      <c r="P69" s="83"/>
      <c r="Q69" s="83"/>
      <c r="R69" s="85">
        <f t="shared" ref="R69:R99" si="54">S69+T69+U69</f>
        <v>0</v>
      </c>
      <c r="S69" s="83"/>
      <c r="T69" s="83"/>
      <c r="U69" s="83"/>
      <c r="V69" s="72"/>
    </row>
    <row r="70" spans="1:22" ht="13.5" customHeight="1" x14ac:dyDescent="0.2">
      <c r="A70" s="66" t="s">
        <v>185</v>
      </c>
      <c r="B70" s="49" t="s">
        <v>280</v>
      </c>
      <c r="C70" s="43" t="s">
        <v>232</v>
      </c>
      <c r="D70" s="43" t="s">
        <v>72</v>
      </c>
      <c r="E70" s="43" t="s">
        <v>171</v>
      </c>
      <c r="F70" s="28" t="s">
        <v>207</v>
      </c>
      <c r="G70" s="85">
        <f t="shared" si="52"/>
        <v>0</v>
      </c>
      <c r="H70" s="83"/>
      <c r="I70" s="83"/>
      <c r="J70" s="83"/>
      <c r="K70" s="85">
        <f t="shared" si="53"/>
        <v>0</v>
      </c>
      <c r="L70" s="83"/>
      <c r="M70" s="83"/>
      <c r="N70" s="83"/>
      <c r="O70" s="83"/>
      <c r="P70" s="83"/>
      <c r="Q70" s="83"/>
      <c r="R70" s="85">
        <f t="shared" si="54"/>
        <v>0</v>
      </c>
      <c r="S70" s="83"/>
      <c r="T70" s="83"/>
      <c r="U70" s="83"/>
      <c r="V70" s="72"/>
    </row>
    <row r="71" spans="1:22" x14ac:dyDescent="0.2">
      <c r="A71" s="252" t="s">
        <v>179</v>
      </c>
      <c r="B71" s="249" t="s">
        <v>281</v>
      </c>
      <c r="C71" s="43" t="s">
        <v>232</v>
      </c>
      <c r="D71" s="258" t="s">
        <v>72</v>
      </c>
      <c r="E71" s="258" t="s">
        <v>172</v>
      </c>
      <c r="F71" s="28" t="s">
        <v>302</v>
      </c>
      <c r="G71" s="85">
        <f t="shared" si="52"/>
        <v>66017.38</v>
      </c>
      <c r="H71" s="83">
        <f>23191.22+20908.28+9185.52+12732.36</f>
        <v>66017.38</v>
      </c>
      <c r="I71" s="83"/>
      <c r="J71" s="83"/>
      <c r="K71" s="85">
        <f t="shared" si="53"/>
        <v>53285.02</v>
      </c>
      <c r="L71" s="83">
        <v>53285.02</v>
      </c>
      <c r="M71" s="83"/>
      <c r="N71" s="83"/>
      <c r="O71" s="83"/>
      <c r="P71" s="83"/>
      <c r="Q71" s="83"/>
      <c r="R71" s="85">
        <f t="shared" si="54"/>
        <v>53285.02</v>
      </c>
      <c r="S71" s="83">
        <f>L71</f>
        <v>53285.02</v>
      </c>
      <c r="T71" s="83"/>
      <c r="U71" s="83"/>
      <c r="V71" s="72"/>
    </row>
    <row r="72" spans="1:22" hidden="1" x14ac:dyDescent="0.2">
      <c r="A72" s="253"/>
      <c r="B72" s="250"/>
      <c r="C72" s="43" t="s">
        <v>232</v>
      </c>
      <c r="D72" s="258"/>
      <c r="E72" s="258"/>
      <c r="F72" s="28" t="s">
        <v>512</v>
      </c>
      <c r="G72" s="85">
        <f>H72+I72+J72</f>
        <v>0</v>
      </c>
      <c r="H72" s="83"/>
      <c r="I72" s="83"/>
      <c r="J72" s="83"/>
      <c r="K72" s="85">
        <f t="shared" si="53"/>
        <v>0</v>
      </c>
      <c r="L72" s="83"/>
      <c r="M72" s="83"/>
      <c r="N72" s="83"/>
      <c r="O72" s="83" t="e">
        <f>#REF!+#REF!+#REF!+#REF!+#REF!</f>
        <v>#REF!</v>
      </c>
      <c r="P72" s="83" t="e">
        <f>#REF!+#REF!+#REF!+#REF!+#REF!</f>
        <v>#REF!</v>
      </c>
      <c r="Q72" s="83" t="e">
        <f>#REF!+#REF!+#REF!+#REF!+#REF!</f>
        <v>#REF!</v>
      </c>
      <c r="R72" s="85">
        <f t="shared" si="54"/>
        <v>0</v>
      </c>
      <c r="S72" s="83">
        <f>L72</f>
        <v>0</v>
      </c>
      <c r="T72" s="83"/>
      <c r="U72" s="83"/>
      <c r="V72" s="72"/>
    </row>
    <row r="73" spans="1:22" s="192" customFormat="1" hidden="1" x14ac:dyDescent="0.2">
      <c r="A73" s="253"/>
      <c r="B73" s="250"/>
      <c r="C73" s="191" t="s">
        <v>232</v>
      </c>
      <c r="D73" s="249" t="s">
        <v>511</v>
      </c>
      <c r="E73" s="191" t="s">
        <v>172</v>
      </c>
      <c r="F73" s="28" t="s">
        <v>302</v>
      </c>
      <c r="G73" s="85">
        <f>H73+I73+J73</f>
        <v>0</v>
      </c>
      <c r="H73" s="83"/>
      <c r="I73" s="83"/>
      <c r="J73" s="83"/>
      <c r="K73" s="85">
        <f t="shared" si="53"/>
        <v>0</v>
      </c>
      <c r="L73" s="83">
        <f>H73</f>
        <v>0</v>
      </c>
      <c r="M73" s="83"/>
      <c r="N73" s="83"/>
      <c r="O73" s="83"/>
      <c r="P73" s="83"/>
      <c r="Q73" s="83"/>
      <c r="R73" s="85">
        <f t="shared" si="54"/>
        <v>0</v>
      </c>
      <c r="S73" s="83">
        <f>L73</f>
        <v>0</v>
      </c>
      <c r="T73" s="83"/>
      <c r="U73" s="83"/>
      <c r="V73" s="72"/>
    </row>
    <row r="74" spans="1:22" s="192" customFormat="1" hidden="1" x14ac:dyDescent="0.2">
      <c r="A74" s="254"/>
      <c r="B74" s="251"/>
      <c r="C74" s="191" t="s">
        <v>232</v>
      </c>
      <c r="D74" s="251"/>
      <c r="E74" s="191" t="s">
        <v>172</v>
      </c>
      <c r="F74" s="28" t="s">
        <v>512</v>
      </c>
      <c r="G74" s="85">
        <f>H74+I74+J74</f>
        <v>0</v>
      </c>
      <c r="H74" s="83"/>
      <c r="I74" s="83"/>
      <c r="J74" s="83"/>
      <c r="K74" s="85">
        <f t="shared" si="53"/>
        <v>0</v>
      </c>
      <c r="L74" s="83">
        <f>H74</f>
        <v>0</v>
      </c>
      <c r="M74" s="83"/>
      <c r="N74" s="83"/>
      <c r="O74" s="83"/>
      <c r="P74" s="83"/>
      <c r="Q74" s="83"/>
      <c r="R74" s="85">
        <f t="shared" si="54"/>
        <v>0</v>
      </c>
      <c r="S74" s="83">
        <f>L74</f>
        <v>0</v>
      </c>
      <c r="T74" s="83"/>
      <c r="U74" s="83"/>
      <c r="V74" s="72"/>
    </row>
    <row r="75" spans="1:22" ht="24.75" customHeight="1" x14ac:dyDescent="0.2">
      <c r="A75" s="66" t="s">
        <v>180</v>
      </c>
      <c r="B75" s="49" t="s">
        <v>282</v>
      </c>
      <c r="C75" s="43" t="s">
        <v>232</v>
      </c>
      <c r="D75" s="43" t="s">
        <v>72</v>
      </c>
      <c r="E75" s="43" t="s">
        <v>173</v>
      </c>
      <c r="F75" s="28" t="s">
        <v>212</v>
      </c>
      <c r="G75" s="85">
        <f t="shared" si="52"/>
        <v>0</v>
      </c>
      <c r="H75" s="83"/>
      <c r="I75" s="83"/>
      <c r="J75" s="83"/>
      <c r="K75" s="85">
        <f t="shared" si="53"/>
        <v>0</v>
      </c>
      <c r="L75" s="83"/>
      <c r="M75" s="83"/>
      <c r="N75" s="83"/>
      <c r="O75" s="83"/>
      <c r="P75" s="83"/>
      <c r="Q75" s="83"/>
      <c r="R75" s="85">
        <f t="shared" si="54"/>
        <v>0</v>
      </c>
      <c r="S75" s="83"/>
      <c r="T75" s="83"/>
      <c r="U75" s="83"/>
      <c r="V75" s="72"/>
    </row>
    <row r="76" spans="1:22" ht="13.5" customHeight="1" x14ac:dyDescent="0.2">
      <c r="A76" s="252" t="s">
        <v>292</v>
      </c>
      <c r="B76" s="249" t="s">
        <v>283</v>
      </c>
      <c r="C76" s="43" t="s">
        <v>232</v>
      </c>
      <c r="D76" s="43" t="s">
        <v>72</v>
      </c>
      <c r="E76" s="43" t="s">
        <v>174</v>
      </c>
      <c r="F76" s="28" t="s">
        <v>208</v>
      </c>
      <c r="G76" s="85">
        <f t="shared" si="52"/>
        <v>66461.239999999991</v>
      </c>
      <c r="H76" s="83">
        <v>60461.24</v>
      </c>
      <c r="I76" s="83">
        <f>7850-1850</f>
        <v>6000</v>
      </c>
      <c r="J76" s="83"/>
      <c r="K76" s="85">
        <f t="shared" si="53"/>
        <v>74511.679999999993</v>
      </c>
      <c r="L76" s="83">
        <v>66661.679999999993</v>
      </c>
      <c r="M76" s="83">
        <v>7850</v>
      </c>
      <c r="N76" s="83"/>
      <c r="O76" s="83"/>
      <c r="P76" s="83"/>
      <c r="Q76" s="83"/>
      <c r="R76" s="85">
        <f t="shared" si="54"/>
        <v>74511.679999999993</v>
      </c>
      <c r="S76" s="83">
        <v>66661.679999999993</v>
      </c>
      <c r="T76" s="83">
        <v>7850</v>
      </c>
      <c r="U76" s="83"/>
      <c r="V76" s="72"/>
    </row>
    <row r="77" spans="1:22" s="40" customFormat="1" ht="13.5" customHeight="1" x14ac:dyDescent="0.2">
      <c r="A77" s="254"/>
      <c r="B77" s="251"/>
      <c r="C77" s="177" t="s">
        <v>232</v>
      </c>
      <c r="D77" s="177" t="s">
        <v>72</v>
      </c>
      <c r="E77" s="177" t="s">
        <v>174</v>
      </c>
      <c r="F77" s="28" t="s">
        <v>523</v>
      </c>
      <c r="G77" s="85">
        <f t="shared" si="52"/>
        <v>0</v>
      </c>
      <c r="H77" s="83"/>
      <c r="I77" s="83"/>
      <c r="J77" s="83"/>
      <c r="K77" s="85">
        <f t="shared" si="53"/>
        <v>0</v>
      </c>
      <c r="L77" s="83"/>
      <c r="M77" s="83"/>
      <c r="N77" s="83"/>
      <c r="O77" s="83"/>
      <c r="P77" s="83"/>
      <c r="Q77" s="83"/>
      <c r="R77" s="85">
        <f t="shared" si="54"/>
        <v>0</v>
      </c>
      <c r="S77" s="83"/>
      <c r="T77" s="83"/>
      <c r="U77" s="83"/>
      <c r="V77" s="72"/>
    </row>
    <row r="78" spans="1:22" ht="13.5" customHeight="1" x14ac:dyDescent="0.2">
      <c r="A78" s="252" t="s">
        <v>293</v>
      </c>
      <c r="B78" s="249" t="s">
        <v>284</v>
      </c>
      <c r="C78" s="43" t="s">
        <v>232</v>
      </c>
      <c r="D78" s="177" t="s">
        <v>72</v>
      </c>
      <c r="E78" s="177" t="s">
        <v>175</v>
      </c>
      <c r="F78" s="28" t="s">
        <v>209</v>
      </c>
      <c r="G78" s="85">
        <f t="shared" si="52"/>
        <v>103132.59</v>
      </c>
      <c r="H78" s="83">
        <v>103132.59</v>
      </c>
      <c r="I78" s="83"/>
      <c r="J78" s="83"/>
      <c r="K78" s="85">
        <f t="shared" si="53"/>
        <v>96932.15</v>
      </c>
      <c r="L78" s="83">
        <v>96932.15</v>
      </c>
      <c r="M78" s="83"/>
      <c r="N78" s="83"/>
      <c r="O78" s="83"/>
      <c r="P78" s="83"/>
      <c r="Q78" s="83"/>
      <c r="R78" s="85">
        <f t="shared" si="54"/>
        <v>96932.15</v>
      </c>
      <c r="S78" s="83">
        <v>96932.15</v>
      </c>
      <c r="T78" s="83"/>
      <c r="U78" s="83"/>
      <c r="V78" s="72"/>
    </row>
    <row r="79" spans="1:22" s="40" customFormat="1" ht="13.5" customHeight="1" x14ac:dyDescent="0.2">
      <c r="A79" s="254"/>
      <c r="B79" s="251"/>
      <c r="C79" s="177" t="s">
        <v>232</v>
      </c>
      <c r="D79" s="177" t="s">
        <v>72</v>
      </c>
      <c r="E79" s="177" t="s">
        <v>175</v>
      </c>
      <c r="F79" s="28" t="s">
        <v>502</v>
      </c>
      <c r="G79" s="85">
        <f t="shared" si="52"/>
        <v>0</v>
      </c>
      <c r="H79" s="83"/>
      <c r="I79" s="83"/>
      <c r="J79" s="83"/>
      <c r="K79" s="85">
        <f t="shared" si="53"/>
        <v>0</v>
      </c>
      <c r="L79" s="83"/>
      <c r="M79" s="83"/>
      <c r="N79" s="83"/>
      <c r="O79" s="83"/>
      <c r="P79" s="83"/>
      <c r="Q79" s="83"/>
      <c r="R79" s="85">
        <f t="shared" si="54"/>
        <v>0</v>
      </c>
      <c r="S79" s="83"/>
      <c r="T79" s="83"/>
      <c r="U79" s="83"/>
      <c r="V79" s="72"/>
    </row>
    <row r="80" spans="1:22" ht="24" customHeight="1" x14ac:dyDescent="0.2">
      <c r="A80" s="252" t="s">
        <v>191</v>
      </c>
      <c r="B80" s="249" t="s">
        <v>285</v>
      </c>
      <c r="C80" s="196" t="s">
        <v>500</v>
      </c>
      <c r="D80" s="43" t="s">
        <v>72</v>
      </c>
      <c r="E80" s="43" t="s">
        <v>176</v>
      </c>
      <c r="F80" s="28" t="s">
        <v>210</v>
      </c>
      <c r="G80" s="85">
        <f t="shared" si="52"/>
        <v>0</v>
      </c>
      <c r="H80" s="83"/>
      <c r="I80" s="83"/>
      <c r="J80" s="83"/>
      <c r="K80" s="85">
        <f t="shared" si="53"/>
        <v>0</v>
      </c>
      <c r="L80" s="83"/>
      <c r="M80" s="83"/>
      <c r="N80" s="83"/>
      <c r="O80" s="83"/>
      <c r="P80" s="83"/>
      <c r="Q80" s="83"/>
      <c r="R80" s="85">
        <f t="shared" si="54"/>
        <v>0</v>
      </c>
      <c r="S80" s="83"/>
      <c r="T80" s="83"/>
      <c r="U80" s="83"/>
      <c r="V80" s="72"/>
    </row>
    <row r="81" spans="1:22" s="184" customFormat="1" ht="24" customHeight="1" x14ac:dyDescent="0.2">
      <c r="A81" s="253"/>
      <c r="B81" s="250"/>
      <c r="C81" s="183" t="s">
        <v>232</v>
      </c>
      <c r="D81" s="183" t="s">
        <v>72</v>
      </c>
      <c r="E81" s="183" t="s">
        <v>176</v>
      </c>
      <c r="F81" s="28" t="s">
        <v>210</v>
      </c>
      <c r="G81" s="85">
        <f>I81+H81</f>
        <v>0</v>
      </c>
      <c r="H81" s="83"/>
      <c r="I81" s="83"/>
      <c r="J81" s="83"/>
      <c r="K81" s="85"/>
      <c r="L81" s="83"/>
      <c r="M81" s="83"/>
      <c r="N81" s="83"/>
      <c r="O81" s="83"/>
      <c r="P81" s="83"/>
      <c r="Q81" s="83"/>
      <c r="R81" s="85"/>
      <c r="S81" s="83"/>
      <c r="T81" s="83"/>
      <c r="U81" s="83"/>
      <c r="V81" s="72"/>
    </row>
    <row r="82" spans="1:22" s="40" customFormat="1" ht="18.75" customHeight="1" x14ac:dyDescent="0.2">
      <c r="A82" s="254"/>
      <c r="B82" s="251"/>
      <c r="C82" s="68" t="s">
        <v>232</v>
      </c>
      <c r="D82" s="68" t="s">
        <v>72</v>
      </c>
      <c r="E82" s="68" t="s">
        <v>176</v>
      </c>
      <c r="F82" s="28" t="s">
        <v>306</v>
      </c>
      <c r="G82" s="85">
        <f t="shared" si="52"/>
        <v>100000</v>
      </c>
      <c r="H82" s="83">
        <v>100000</v>
      </c>
      <c r="I82" s="83"/>
      <c r="J82" s="83"/>
      <c r="K82" s="85">
        <f>L82+M82+N82</f>
        <v>189920</v>
      </c>
      <c r="L82" s="83">
        <v>189920</v>
      </c>
      <c r="M82" s="83"/>
      <c r="N82" s="83"/>
      <c r="O82" s="83"/>
      <c r="P82" s="83"/>
      <c r="Q82" s="83"/>
      <c r="R82" s="85">
        <f t="shared" si="54"/>
        <v>189920</v>
      </c>
      <c r="S82" s="83">
        <f>L82</f>
        <v>189920</v>
      </c>
      <c r="T82" s="83"/>
      <c r="U82" s="83"/>
      <c r="V82" s="72"/>
    </row>
    <row r="83" spans="1:22" s="160" customFormat="1" ht="18.75" customHeight="1" x14ac:dyDescent="0.2">
      <c r="A83" s="158"/>
      <c r="B83" s="159"/>
      <c r="C83" s="157" t="s">
        <v>500</v>
      </c>
      <c r="D83" s="157" t="s">
        <v>72</v>
      </c>
      <c r="E83" s="157" t="s">
        <v>176</v>
      </c>
      <c r="F83" s="28" t="s">
        <v>483</v>
      </c>
      <c r="G83" s="85">
        <f t="shared" si="52"/>
        <v>0</v>
      </c>
      <c r="H83" s="83"/>
      <c r="I83" s="83"/>
      <c r="J83" s="83"/>
      <c r="K83" s="85">
        <f>L83+M83+N83</f>
        <v>0</v>
      </c>
      <c r="L83" s="83"/>
      <c r="M83" s="83"/>
      <c r="N83" s="83"/>
      <c r="O83" s="83"/>
      <c r="P83" s="83"/>
      <c r="Q83" s="83"/>
      <c r="R83" s="85">
        <f t="shared" si="54"/>
        <v>0</v>
      </c>
      <c r="S83" s="83"/>
      <c r="T83" s="83"/>
      <c r="U83" s="83"/>
      <c r="V83" s="72"/>
    </row>
    <row r="84" spans="1:22" s="181" customFormat="1" ht="18.75" customHeight="1" x14ac:dyDescent="0.2">
      <c r="A84" s="180"/>
      <c r="B84" s="179"/>
      <c r="C84" s="178" t="s">
        <v>232</v>
      </c>
      <c r="D84" s="178" t="s">
        <v>72</v>
      </c>
      <c r="E84" s="178" t="s">
        <v>176</v>
      </c>
      <c r="F84" s="28" t="s">
        <v>524</v>
      </c>
      <c r="G84" s="85">
        <f>I84</f>
        <v>0</v>
      </c>
      <c r="H84" s="83"/>
      <c r="I84" s="83"/>
      <c r="J84" s="83"/>
      <c r="K84" s="85">
        <f t="shared" ref="K84:K85" si="55">L84+M84+N84</f>
        <v>0</v>
      </c>
      <c r="L84" s="83"/>
      <c r="M84" s="83"/>
      <c r="N84" s="83"/>
      <c r="O84" s="83"/>
      <c r="P84" s="83"/>
      <c r="Q84" s="83"/>
      <c r="R84" s="85">
        <f t="shared" si="54"/>
        <v>0</v>
      </c>
      <c r="S84" s="83"/>
      <c r="T84" s="83"/>
      <c r="U84" s="83"/>
      <c r="V84" s="72"/>
    </row>
    <row r="85" spans="1:22" s="189" customFormat="1" ht="18.75" customHeight="1" x14ac:dyDescent="0.2">
      <c r="A85" s="186"/>
      <c r="B85" s="187"/>
      <c r="C85" s="185" t="s">
        <v>232</v>
      </c>
      <c r="D85" s="185" t="s">
        <v>72</v>
      </c>
      <c r="E85" s="185" t="s">
        <v>176</v>
      </c>
      <c r="F85" s="28" t="s">
        <v>507</v>
      </c>
      <c r="G85" s="85">
        <f>I85</f>
        <v>0</v>
      </c>
      <c r="H85" s="83"/>
      <c r="I85" s="83"/>
      <c r="J85" s="83"/>
      <c r="K85" s="85">
        <f t="shared" si="55"/>
        <v>0</v>
      </c>
      <c r="L85" s="83"/>
      <c r="M85" s="83"/>
      <c r="N85" s="83"/>
      <c r="O85" s="83"/>
      <c r="P85" s="83"/>
      <c r="Q85" s="83"/>
      <c r="R85" s="85">
        <f t="shared" si="54"/>
        <v>0</v>
      </c>
      <c r="S85" s="83"/>
      <c r="T85" s="83"/>
      <c r="U85" s="83"/>
      <c r="V85" s="72"/>
    </row>
    <row r="86" spans="1:22" s="70" customFormat="1" ht="26.25" customHeight="1" x14ac:dyDescent="0.2">
      <c r="A86" s="69" t="s">
        <v>303</v>
      </c>
      <c r="B86" s="75" t="s">
        <v>286</v>
      </c>
      <c r="C86" s="68" t="s">
        <v>232</v>
      </c>
      <c r="D86" s="68" t="s">
        <v>72</v>
      </c>
      <c r="E86" s="68" t="s">
        <v>305</v>
      </c>
      <c r="F86" s="28" t="s">
        <v>211</v>
      </c>
      <c r="G86" s="85">
        <f t="shared" si="52"/>
        <v>2332399.96</v>
      </c>
      <c r="H86" s="83">
        <v>714553.08</v>
      </c>
      <c r="I86" s="83"/>
      <c r="J86" s="83">
        <v>1617846.88</v>
      </c>
      <c r="K86" s="85">
        <f t="shared" si="53"/>
        <v>2332399.96</v>
      </c>
      <c r="L86" s="83">
        <v>714553.08</v>
      </c>
      <c r="M86" s="83"/>
      <c r="N86" s="83">
        <v>1617846.88</v>
      </c>
      <c r="O86" s="83"/>
      <c r="P86" s="83"/>
      <c r="Q86" s="83"/>
      <c r="R86" s="85">
        <f t="shared" si="54"/>
        <v>2332399.96</v>
      </c>
      <c r="S86" s="83">
        <v>714553.08</v>
      </c>
      <c r="T86" s="83"/>
      <c r="U86" s="83">
        <v>1617846.88</v>
      </c>
      <c r="V86" s="72"/>
    </row>
    <row r="87" spans="1:22" ht="13.5" customHeight="1" x14ac:dyDescent="0.2">
      <c r="A87" s="252" t="s">
        <v>538</v>
      </c>
      <c r="B87" s="249" t="s">
        <v>287</v>
      </c>
      <c r="C87" s="43" t="s">
        <v>232</v>
      </c>
      <c r="D87" s="43" t="s">
        <v>72</v>
      </c>
      <c r="E87" s="43" t="s">
        <v>539</v>
      </c>
      <c r="F87" s="28" t="s">
        <v>211</v>
      </c>
      <c r="G87" s="85">
        <f t="shared" si="52"/>
        <v>0</v>
      </c>
      <c r="H87" s="83"/>
      <c r="I87" s="83"/>
      <c r="J87" s="83"/>
      <c r="K87" s="85">
        <f t="shared" si="53"/>
        <v>0</v>
      </c>
      <c r="L87" s="83"/>
      <c r="M87" s="83"/>
      <c r="N87" s="83"/>
      <c r="O87" s="83"/>
      <c r="P87" s="83"/>
      <c r="Q87" s="83"/>
      <c r="R87" s="85">
        <f t="shared" si="54"/>
        <v>0</v>
      </c>
      <c r="S87" s="83"/>
      <c r="T87" s="83"/>
      <c r="U87" s="83"/>
      <c r="V87" s="72"/>
    </row>
    <row r="88" spans="1:22" s="40" customFormat="1" ht="13.5" customHeight="1" x14ac:dyDescent="0.2">
      <c r="A88" s="254"/>
      <c r="B88" s="251"/>
      <c r="C88" s="43"/>
      <c r="D88" s="43"/>
      <c r="E88" s="43"/>
      <c r="F88" s="28"/>
      <c r="G88" s="85">
        <f t="shared" si="52"/>
        <v>0</v>
      </c>
      <c r="H88" s="83"/>
      <c r="I88" s="83"/>
      <c r="J88" s="83"/>
      <c r="K88" s="85">
        <f t="shared" si="53"/>
        <v>0</v>
      </c>
      <c r="L88" s="83"/>
      <c r="M88" s="83"/>
      <c r="N88" s="83"/>
      <c r="O88" s="83"/>
      <c r="P88" s="83"/>
      <c r="Q88" s="83"/>
      <c r="R88" s="85">
        <f t="shared" si="54"/>
        <v>0</v>
      </c>
      <c r="S88" s="83"/>
      <c r="T88" s="83"/>
      <c r="U88" s="83"/>
      <c r="V88" s="72"/>
    </row>
    <row r="89" spans="1:22" ht="25.5" customHeight="1" x14ac:dyDescent="0.2">
      <c r="A89" s="252" t="s">
        <v>182</v>
      </c>
      <c r="B89" s="249" t="s">
        <v>288</v>
      </c>
      <c r="C89" s="43" t="s">
        <v>232</v>
      </c>
      <c r="D89" s="43" t="s">
        <v>72</v>
      </c>
      <c r="E89" s="43" t="s">
        <v>177</v>
      </c>
      <c r="F89" s="28" t="s">
        <v>211</v>
      </c>
      <c r="G89" s="85">
        <f t="shared" si="52"/>
        <v>0</v>
      </c>
      <c r="H89" s="83"/>
      <c r="I89" s="83"/>
      <c r="J89" s="83"/>
      <c r="K89" s="85">
        <f t="shared" si="53"/>
        <v>0</v>
      </c>
      <c r="L89" s="83"/>
      <c r="M89" s="83"/>
      <c r="N89" s="83"/>
      <c r="O89" s="83"/>
      <c r="P89" s="83"/>
      <c r="Q89" s="83"/>
      <c r="R89" s="85">
        <f t="shared" si="54"/>
        <v>0</v>
      </c>
      <c r="S89" s="83"/>
      <c r="T89" s="83"/>
      <c r="U89" s="83"/>
      <c r="V89" s="72"/>
    </row>
    <row r="90" spans="1:22" s="40" customFormat="1" ht="25.5" customHeight="1" x14ac:dyDescent="0.2">
      <c r="A90" s="254"/>
      <c r="B90" s="251"/>
      <c r="C90" s="43"/>
      <c r="D90" s="43"/>
      <c r="E90" s="43"/>
      <c r="F90" s="28"/>
      <c r="G90" s="85">
        <f t="shared" si="52"/>
        <v>0</v>
      </c>
      <c r="H90" s="83"/>
      <c r="I90" s="83"/>
      <c r="J90" s="83"/>
      <c r="K90" s="85">
        <f t="shared" si="53"/>
        <v>0</v>
      </c>
      <c r="L90" s="83"/>
      <c r="M90" s="83"/>
      <c r="N90" s="83"/>
      <c r="O90" s="83"/>
      <c r="P90" s="83"/>
      <c r="Q90" s="83"/>
      <c r="R90" s="85">
        <f t="shared" si="54"/>
        <v>0</v>
      </c>
      <c r="S90" s="83"/>
      <c r="T90" s="83"/>
      <c r="U90" s="83"/>
      <c r="V90" s="72"/>
    </row>
    <row r="91" spans="1:22" ht="23.25" hidden="1" customHeight="1" x14ac:dyDescent="0.2">
      <c r="A91" s="252" t="s">
        <v>182</v>
      </c>
      <c r="B91" s="249" t="s">
        <v>289</v>
      </c>
      <c r="C91" s="43" t="s">
        <v>500</v>
      </c>
      <c r="D91" s="43" t="s">
        <v>72</v>
      </c>
      <c r="E91" s="43" t="s">
        <v>177</v>
      </c>
      <c r="F91" s="28" t="s">
        <v>517</v>
      </c>
      <c r="G91" s="85">
        <f t="shared" si="52"/>
        <v>0</v>
      </c>
      <c r="H91" s="83"/>
      <c r="I91" s="83"/>
      <c r="J91" s="83"/>
      <c r="K91" s="85">
        <f t="shared" si="53"/>
        <v>0</v>
      </c>
      <c r="L91" s="83"/>
      <c r="M91" s="83"/>
      <c r="N91" s="83"/>
      <c r="O91" s="83"/>
      <c r="P91" s="83"/>
      <c r="Q91" s="83"/>
      <c r="R91" s="85">
        <f t="shared" si="54"/>
        <v>0</v>
      </c>
      <c r="S91" s="83"/>
      <c r="T91" s="83"/>
      <c r="U91" s="83"/>
      <c r="V91" s="72"/>
    </row>
    <row r="92" spans="1:22" s="40" customFormat="1" ht="23.25" customHeight="1" x14ac:dyDescent="0.2">
      <c r="A92" s="254"/>
      <c r="B92" s="251"/>
      <c r="C92" s="43"/>
      <c r="D92" s="43"/>
      <c r="E92" s="43"/>
      <c r="F92" s="28"/>
      <c r="G92" s="85">
        <f t="shared" si="52"/>
        <v>0</v>
      </c>
      <c r="H92" s="83"/>
      <c r="I92" s="83"/>
      <c r="J92" s="83"/>
      <c r="K92" s="85">
        <f t="shared" si="53"/>
        <v>0</v>
      </c>
      <c r="L92" s="83"/>
      <c r="M92" s="83"/>
      <c r="N92" s="83"/>
      <c r="O92" s="83"/>
      <c r="P92" s="83"/>
      <c r="Q92" s="83"/>
      <c r="R92" s="85">
        <f t="shared" si="54"/>
        <v>0</v>
      </c>
      <c r="S92" s="83"/>
      <c r="T92" s="83"/>
      <c r="U92" s="83"/>
      <c r="V92" s="72"/>
    </row>
    <row r="93" spans="1:22" ht="26.25" customHeight="1" x14ac:dyDescent="0.2">
      <c r="A93" s="252" t="s">
        <v>184</v>
      </c>
      <c r="B93" s="249" t="s">
        <v>290</v>
      </c>
      <c r="C93" s="43" t="s">
        <v>232</v>
      </c>
      <c r="D93" s="43" t="s">
        <v>72</v>
      </c>
      <c r="E93" s="43" t="s">
        <v>254</v>
      </c>
      <c r="F93" s="28" t="s">
        <v>211</v>
      </c>
      <c r="G93" s="85">
        <f t="shared" si="52"/>
        <v>0</v>
      </c>
      <c r="H93" s="83"/>
      <c r="I93" s="83"/>
      <c r="J93" s="83"/>
      <c r="K93" s="85">
        <f t="shared" si="53"/>
        <v>0</v>
      </c>
      <c r="L93" s="83"/>
      <c r="M93" s="83"/>
      <c r="N93" s="83"/>
      <c r="O93" s="83"/>
      <c r="P93" s="83"/>
      <c r="Q93" s="83"/>
      <c r="R93" s="85">
        <f t="shared" si="54"/>
        <v>0</v>
      </c>
      <c r="S93" s="83"/>
      <c r="T93" s="83"/>
      <c r="U93" s="83"/>
      <c r="V93" s="72"/>
    </row>
    <row r="94" spans="1:22" s="40" customFormat="1" ht="26.25" customHeight="1" x14ac:dyDescent="0.2">
      <c r="A94" s="254"/>
      <c r="B94" s="251"/>
      <c r="C94" s="198" t="s">
        <v>232</v>
      </c>
      <c r="D94" s="43" t="s">
        <v>72</v>
      </c>
      <c r="E94" s="43" t="s">
        <v>519</v>
      </c>
      <c r="F94" s="28" t="s">
        <v>520</v>
      </c>
      <c r="G94" s="85">
        <f t="shared" si="52"/>
        <v>78287</v>
      </c>
      <c r="H94" s="83">
        <v>78287</v>
      </c>
      <c r="I94" s="83"/>
      <c r="J94" s="83"/>
      <c r="K94" s="85">
        <f t="shared" si="53"/>
        <v>0</v>
      </c>
      <c r="L94" s="83"/>
      <c r="M94" s="83"/>
      <c r="N94" s="83"/>
      <c r="O94" s="83"/>
      <c r="P94" s="83"/>
      <c r="Q94" s="83"/>
      <c r="R94" s="85">
        <f t="shared" si="54"/>
        <v>0</v>
      </c>
      <c r="S94" s="83"/>
      <c r="T94" s="83"/>
      <c r="U94" s="83"/>
      <c r="V94" s="72"/>
    </row>
    <row r="95" spans="1:22" ht="26.25" customHeight="1" x14ac:dyDescent="0.2">
      <c r="A95" s="252" t="s">
        <v>183</v>
      </c>
      <c r="B95" s="249" t="s">
        <v>304</v>
      </c>
      <c r="C95" s="43" t="s">
        <v>232</v>
      </c>
      <c r="D95" s="43" t="s">
        <v>72</v>
      </c>
      <c r="E95" s="43" t="s">
        <v>519</v>
      </c>
      <c r="F95" s="28" t="s">
        <v>211</v>
      </c>
      <c r="G95" s="85">
        <f t="shared" si="52"/>
        <v>0</v>
      </c>
      <c r="H95" s="83"/>
      <c r="I95" s="83"/>
      <c r="J95" s="83"/>
      <c r="K95" s="85">
        <f t="shared" si="53"/>
        <v>0</v>
      </c>
      <c r="L95" s="83"/>
      <c r="M95" s="83"/>
      <c r="N95" s="83"/>
      <c r="O95" s="83"/>
      <c r="P95" s="83"/>
      <c r="Q95" s="83"/>
      <c r="R95" s="85">
        <f t="shared" si="54"/>
        <v>0</v>
      </c>
      <c r="S95" s="83"/>
      <c r="T95" s="83"/>
      <c r="U95" s="83"/>
      <c r="V95" s="72"/>
    </row>
    <row r="96" spans="1:22" s="40" customFormat="1" ht="26.25" customHeight="1" x14ac:dyDescent="0.2">
      <c r="A96" s="254"/>
      <c r="B96" s="251"/>
      <c r="C96" s="194"/>
      <c r="D96" s="43"/>
      <c r="E96" s="43"/>
      <c r="F96" s="28"/>
      <c r="G96" s="85">
        <f t="shared" si="52"/>
        <v>0</v>
      </c>
      <c r="H96" s="83"/>
      <c r="I96" s="83"/>
      <c r="J96" s="83"/>
      <c r="K96" s="85">
        <f t="shared" si="53"/>
        <v>0</v>
      </c>
      <c r="L96" s="83"/>
      <c r="M96" s="83"/>
      <c r="N96" s="83"/>
      <c r="O96" s="83"/>
      <c r="P96" s="83"/>
      <c r="Q96" s="83"/>
      <c r="R96" s="85">
        <f t="shared" si="54"/>
        <v>0</v>
      </c>
      <c r="S96" s="83"/>
      <c r="T96" s="83"/>
      <c r="U96" s="83"/>
      <c r="V96" s="72"/>
    </row>
    <row r="97" spans="1:22" s="195" customFormat="1" ht="26.25" customHeight="1" x14ac:dyDescent="0.2">
      <c r="A97" s="53" t="s">
        <v>513</v>
      </c>
      <c r="B97" s="193" t="s">
        <v>514</v>
      </c>
      <c r="C97" s="194" t="s">
        <v>232</v>
      </c>
      <c r="D97" s="194" t="s">
        <v>511</v>
      </c>
      <c r="E97" s="194" t="s">
        <v>34</v>
      </c>
      <c r="F97" s="28" t="s">
        <v>34</v>
      </c>
      <c r="G97" s="85">
        <f>G98+G99</f>
        <v>545613.97</v>
      </c>
      <c r="H97" s="85">
        <f>H98+H99</f>
        <v>545613.97</v>
      </c>
      <c r="I97" s="83"/>
      <c r="J97" s="83"/>
      <c r="K97" s="85">
        <f>K98+K99</f>
        <v>545613.97</v>
      </c>
      <c r="L97" s="85">
        <f>L98+L99</f>
        <v>545613.97</v>
      </c>
      <c r="M97" s="83"/>
      <c r="N97" s="83"/>
      <c r="O97" s="83"/>
      <c r="P97" s="83"/>
      <c r="Q97" s="83"/>
      <c r="R97" s="85">
        <f>R98+R99</f>
        <v>545613.97</v>
      </c>
      <c r="S97" s="85">
        <f>S98+S99</f>
        <v>545613.97</v>
      </c>
      <c r="T97" s="83"/>
      <c r="U97" s="83"/>
      <c r="V97" s="72"/>
    </row>
    <row r="98" spans="1:22" s="195" customFormat="1" ht="26.25" customHeight="1" x14ac:dyDescent="0.2">
      <c r="A98" s="255" t="s">
        <v>179</v>
      </c>
      <c r="B98" s="249" t="s">
        <v>514</v>
      </c>
      <c r="C98" s="194" t="s">
        <v>232</v>
      </c>
      <c r="D98" s="249" t="s">
        <v>511</v>
      </c>
      <c r="E98" s="249" t="s">
        <v>172</v>
      </c>
      <c r="F98" s="28" t="s">
        <v>302</v>
      </c>
      <c r="G98" s="85">
        <f t="shared" si="52"/>
        <v>545613.97</v>
      </c>
      <c r="H98" s="83">
        <f>283698.87+261915.1</f>
        <v>545613.97</v>
      </c>
      <c r="I98" s="83"/>
      <c r="J98" s="83"/>
      <c r="K98" s="85">
        <f t="shared" si="53"/>
        <v>545613.97</v>
      </c>
      <c r="L98" s="83">
        <v>545613.97</v>
      </c>
      <c r="M98" s="83"/>
      <c r="N98" s="83"/>
      <c r="O98" s="83"/>
      <c r="P98" s="83"/>
      <c r="Q98" s="83"/>
      <c r="R98" s="85">
        <f t="shared" si="54"/>
        <v>545613.97</v>
      </c>
      <c r="S98" s="83">
        <f>L98</f>
        <v>545613.97</v>
      </c>
      <c r="T98" s="83"/>
      <c r="U98" s="83"/>
      <c r="V98" s="72"/>
    </row>
    <row r="99" spans="1:22" s="195" customFormat="1" ht="26.25" hidden="1" customHeight="1" x14ac:dyDescent="0.2">
      <c r="A99" s="256"/>
      <c r="B99" s="251"/>
      <c r="C99" s="194" t="s">
        <v>232</v>
      </c>
      <c r="D99" s="251"/>
      <c r="E99" s="251"/>
      <c r="F99" s="28" t="s">
        <v>512</v>
      </c>
      <c r="G99" s="85">
        <f t="shared" si="52"/>
        <v>0</v>
      </c>
      <c r="H99" s="83"/>
      <c r="I99" s="83"/>
      <c r="J99" s="83"/>
      <c r="K99" s="85">
        <f t="shared" si="53"/>
        <v>0</v>
      </c>
      <c r="L99" s="83"/>
      <c r="M99" s="83"/>
      <c r="N99" s="83"/>
      <c r="O99" s="83"/>
      <c r="P99" s="83"/>
      <c r="Q99" s="83"/>
      <c r="R99" s="85">
        <f t="shared" si="54"/>
        <v>0</v>
      </c>
      <c r="S99" s="83">
        <f>L99</f>
        <v>0</v>
      </c>
      <c r="T99" s="83"/>
      <c r="U99" s="83"/>
      <c r="V99" s="72"/>
    </row>
    <row r="100" spans="1:22" s="5" customFormat="1" ht="39.75" customHeight="1" x14ac:dyDescent="0.15">
      <c r="A100" s="26" t="s">
        <v>267</v>
      </c>
      <c r="B100" s="45" t="s">
        <v>73</v>
      </c>
      <c r="C100" s="45" t="s">
        <v>232</v>
      </c>
      <c r="D100" s="45" t="s">
        <v>74</v>
      </c>
      <c r="E100" s="45"/>
      <c r="F100" s="59"/>
      <c r="G100" s="85">
        <f>G101+G102+G103</f>
        <v>0</v>
      </c>
      <c r="H100" s="85">
        <f>H101+H102+H103</f>
        <v>0</v>
      </c>
      <c r="I100" s="85">
        <f t="shared" ref="I100:J100" si="56">I101+I102+I103</f>
        <v>0</v>
      </c>
      <c r="J100" s="85">
        <f t="shared" si="56"/>
        <v>0</v>
      </c>
      <c r="K100" s="85">
        <f>K101+K102+K103</f>
        <v>0</v>
      </c>
      <c r="L100" s="85">
        <f>L101+L102+L103</f>
        <v>0</v>
      </c>
      <c r="M100" s="85">
        <f t="shared" ref="M100" si="57">M101+M102+M103</f>
        <v>0</v>
      </c>
      <c r="N100" s="85">
        <f t="shared" ref="N100" si="58">N101+N102+N103</f>
        <v>0</v>
      </c>
      <c r="O100" s="85">
        <f t="shared" ref="O100:V100" si="59">O101+O102</f>
        <v>0</v>
      </c>
      <c r="P100" s="85">
        <f t="shared" si="59"/>
        <v>0</v>
      </c>
      <c r="Q100" s="85">
        <f t="shared" si="59"/>
        <v>0</v>
      </c>
      <c r="R100" s="85">
        <f>R101+R102+R103</f>
        <v>0</v>
      </c>
      <c r="S100" s="85">
        <f>S101+S102+S103</f>
        <v>0</v>
      </c>
      <c r="T100" s="85">
        <f t="shared" ref="T100" si="60">T101+T102+T103</f>
        <v>0</v>
      </c>
      <c r="U100" s="85">
        <f t="shared" ref="U100" si="61">U101+U102+U103</f>
        <v>0</v>
      </c>
      <c r="V100" s="73">
        <f t="shared" si="59"/>
        <v>0</v>
      </c>
    </row>
    <row r="101" spans="1:22" ht="23.25" customHeight="1" x14ac:dyDescent="0.2">
      <c r="A101" s="36" t="s">
        <v>268</v>
      </c>
      <c r="B101" s="43" t="s">
        <v>75</v>
      </c>
      <c r="C101" s="43"/>
      <c r="D101" s="43"/>
      <c r="E101" s="43"/>
      <c r="F101" s="27"/>
      <c r="G101" s="85">
        <f t="shared" si="14"/>
        <v>0</v>
      </c>
      <c r="H101" s="83"/>
      <c r="I101" s="83"/>
      <c r="J101" s="83"/>
      <c r="K101" s="85">
        <f t="shared" ref="K101:K104" si="62">L101+M101+N101</f>
        <v>0</v>
      </c>
      <c r="L101" s="83"/>
      <c r="M101" s="83"/>
      <c r="N101" s="83"/>
      <c r="O101" s="83"/>
      <c r="P101" s="83"/>
      <c r="Q101" s="83"/>
      <c r="R101" s="85">
        <f t="shared" ref="R101:R104" si="63">S101+T101+U101</f>
        <v>0</v>
      </c>
      <c r="S101" s="83"/>
      <c r="T101" s="83"/>
      <c r="U101" s="83"/>
      <c r="V101" s="72"/>
    </row>
    <row r="102" spans="1:22" ht="22.5" customHeight="1" x14ac:dyDescent="0.2">
      <c r="A102" s="36" t="s">
        <v>157</v>
      </c>
      <c r="B102" s="43" t="s">
        <v>76</v>
      </c>
      <c r="C102" s="43"/>
      <c r="D102" s="43"/>
      <c r="E102" s="43"/>
      <c r="F102" s="27"/>
      <c r="G102" s="85">
        <f t="shared" si="14"/>
        <v>0</v>
      </c>
      <c r="H102" s="83"/>
      <c r="I102" s="83"/>
      <c r="J102" s="83"/>
      <c r="K102" s="85">
        <f t="shared" si="62"/>
        <v>0</v>
      </c>
      <c r="L102" s="83"/>
      <c r="M102" s="83"/>
      <c r="N102" s="83"/>
      <c r="O102" s="83"/>
      <c r="P102" s="83"/>
      <c r="Q102" s="83"/>
      <c r="R102" s="85">
        <f t="shared" si="63"/>
        <v>0</v>
      </c>
      <c r="S102" s="83"/>
      <c r="T102" s="83"/>
      <c r="U102" s="83"/>
      <c r="V102" s="72"/>
    </row>
    <row r="103" spans="1:22" s="40" customFormat="1" ht="23.25" customHeight="1" x14ac:dyDescent="0.2">
      <c r="A103" s="36" t="s">
        <v>265</v>
      </c>
      <c r="B103" s="43" t="s">
        <v>266</v>
      </c>
      <c r="C103" s="43"/>
      <c r="D103" s="43"/>
      <c r="E103" s="43"/>
      <c r="F103" s="27"/>
      <c r="G103" s="85">
        <f t="shared" si="14"/>
        <v>0</v>
      </c>
      <c r="H103" s="83"/>
      <c r="I103" s="83"/>
      <c r="J103" s="83"/>
      <c r="K103" s="85">
        <f t="shared" si="62"/>
        <v>0</v>
      </c>
      <c r="L103" s="83"/>
      <c r="M103" s="83"/>
      <c r="N103" s="83"/>
      <c r="O103" s="83"/>
      <c r="P103" s="83"/>
      <c r="Q103" s="83"/>
      <c r="R103" s="85">
        <f t="shared" si="63"/>
        <v>0</v>
      </c>
      <c r="S103" s="83"/>
      <c r="T103" s="83"/>
      <c r="U103" s="83"/>
      <c r="V103" s="72"/>
    </row>
    <row r="104" spans="1:22" s="5" customFormat="1" ht="18" customHeight="1" x14ac:dyDescent="0.15">
      <c r="A104" s="26" t="s">
        <v>269</v>
      </c>
      <c r="B104" s="45" t="s">
        <v>77</v>
      </c>
      <c r="C104" s="45"/>
      <c r="D104" s="45" t="s">
        <v>34</v>
      </c>
      <c r="E104" s="45"/>
      <c r="F104" s="59"/>
      <c r="G104" s="85">
        <f t="shared" si="14"/>
        <v>0</v>
      </c>
      <c r="H104" s="85">
        <f>H105</f>
        <v>0</v>
      </c>
      <c r="I104" s="85">
        <f t="shared" ref="I104:J104" si="64">I105</f>
        <v>0</v>
      </c>
      <c r="J104" s="85">
        <f t="shared" si="64"/>
        <v>0</v>
      </c>
      <c r="K104" s="85">
        <f t="shared" si="62"/>
        <v>0</v>
      </c>
      <c r="L104" s="85">
        <f>L105</f>
        <v>0</v>
      </c>
      <c r="M104" s="85">
        <f t="shared" ref="M104" si="65">M105</f>
        <v>0</v>
      </c>
      <c r="N104" s="85">
        <f t="shared" ref="N104" si="66">N105</f>
        <v>0</v>
      </c>
      <c r="O104" s="85">
        <f t="shared" ref="O104:V104" si="67">O105</f>
        <v>0</v>
      </c>
      <c r="P104" s="85">
        <f t="shared" si="67"/>
        <v>0</v>
      </c>
      <c r="Q104" s="85">
        <f t="shared" si="67"/>
        <v>0</v>
      </c>
      <c r="R104" s="85">
        <f t="shared" si="63"/>
        <v>0</v>
      </c>
      <c r="S104" s="85">
        <f>S105</f>
        <v>0</v>
      </c>
      <c r="T104" s="85">
        <f t="shared" ref="T104" si="68">T105</f>
        <v>0</v>
      </c>
      <c r="U104" s="85">
        <f t="shared" ref="U104" si="69">U105</f>
        <v>0</v>
      </c>
      <c r="V104" s="73">
        <f t="shared" si="67"/>
        <v>0</v>
      </c>
    </row>
    <row r="105" spans="1:22" ht="22.5" customHeight="1" x14ac:dyDescent="0.2">
      <c r="A105" s="36" t="s">
        <v>270</v>
      </c>
      <c r="B105" s="43" t="s">
        <v>78</v>
      </c>
      <c r="C105" s="43"/>
      <c r="D105" s="43" t="s">
        <v>79</v>
      </c>
      <c r="E105" s="43"/>
      <c r="F105" s="27"/>
      <c r="G105" s="85">
        <f>H105+I105+J105</f>
        <v>0</v>
      </c>
      <c r="H105" s="83"/>
      <c r="I105" s="83"/>
      <c r="J105" s="83"/>
      <c r="K105" s="85">
        <f>L105+M105+N105</f>
        <v>0</v>
      </c>
      <c r="L105" s="83"/>
      <c r="M105" s="83"/>
      <c r="N105" s="83"/>
      <c r="O105" s="83"/>
      <c r="P105" s="83"/>
      <c r="Q105" s="83"/>
      <c r="R105" s="85">
        <f>S105+T105+U105</f>
        <v>0</v>
      </c>
      <c r="S105" s="83"/>
      <c r="T105" s="83"/>
      <c r="U105" s="83"/>
      <c r="V105" s="72"/>
    </row>
    <row r="106" spans="1:22" ht="20.25" customHeight="1" x14ac:dyDescent="0.2"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31"/>
    </row>
    <row r="108" spans="1:22" x14ac:dyDescent="0.2">
      <c r="G108" s="87"/>
      <c r="H108" s="87"/>
      <c r="I108" s="87"/>
      <c r="J108" s="87"/>
    </row>
    <row r="109" spans="1:22" x14ac:dyDescent="0.2">
      <c r="F109" s="33"/>
    </row>
  </sheetData>
  <mergeCells count="56">
    <mergeCell ref="E48:E50"/>
    <mergeCell ref="A33:A38"/>
    <mergeCell ref="D33:D38"/>
    <mergeCell ref="A68:A69"/>
    <mergeCell ref="B68:B69"/>
    <mergeCell ref="A43:A46"/>
    <mergeCell ref="A39:A41"/>
    <mergeCell ref="B39:B41"/>
    <mergeCell ref="D39:D41"/>
    <mergeCell ref="A48:A50"/>
    <mergeCell ref="B48:B50"/>
    <mergeCell ref="D48:D50"/>
    <mergeCell ref="B33:B36"/>
    <mergeCell ref="E33:E36"/>
    <mergeCell ref="D43:D46"/>
    <mergeCell ref="E43:E46"/>
    <mergeCell ref="A3:V3"/>
    <mergeCell ref="E71:E72"/>
    <mergeCell ref="D54:D58"/>
    <mergeCell ref="V5:V6"/>
    <mergeCell ref="E37:E38"/>
    <mergeCell ref="G5:J5"/>
    <mergeCell ref="K5:N5"/>
    <mergeCell ref="R5:U5"/>
    <mergeCell ref="F5:F6"/>
    <mergeCell ref="A54:A58"/>
    <mergeCell ref="B54:B58"/>
    <mergeCell ref="A5:A6"/>
    <mergeCell ref="B5:B6"/>
    <mergeCell ref="B37:B38"/>
    <mergeCell ref="C5:E5"/>
    <mergeCell ref="D71:D72"/>
    <mergeCell ref="D98:D99"/>
    <mergeCell ref="E98:E99"/>
    <mergeCell ref="D73:D74"/>
    <mergeCell ref="A76:A77"/>
    <mergeCell ref="B76:B77"/>
    <mergeCell ref="A78:A79"/>
    <mergeCell ref="B78:B79"/>
    <mergeCell ref="A95:A96"/>
    <mergeCell ref="B95:B96"/>
    <mergeCell ref="A80:A82"/>
    <mergeCell ref="B80:B82"/>
    <mergeCell ref="A87:A88"/>
    <mergeCell ref="B87:B88"/>
    <mergeCell ref="A89:A90"/>
    <mergeCell ref="B89:B90"/>
    <mergeCell ref="A91:A92"/>
    <mergeCell ref="B43:B46"/>
    <mergeCell ref="A71:A74"/>
    <mergeCell ref="B71:B74"/>
    <mergeCell ref="A98:A99"/>
    <mergeCell ref="B98:B99"/>
    <mergeCell ref="B91:B92"/>
    <mergeCell ref="A93:A94"/>
    <mergeCell ref="B93:B94"/>
  </mergeCells>
  <pageMargins left="0.19685039370078741" right="0.15748031496062992" top="1.1811023622047245" bottom="0.39370078740157483" header="0.19685039370078741" footer="0.19685039370078741"/>
  <pageSetup paperSize="9" scale="67" fitToHeight="0" orientation="landscape" cellComments="asDisplayed" r:id="rId1"/>
  <headerFooter alignWithMargins="0"/>
  <rowBreaks count="2" manualBreakCount="2">
    <brk id="20" max="21" man="1"/>
    <brk id="81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zoomScaleNormal="100" workbookViewId="0">
      <selection activeCell="A4" sqref="A4"/>
    </sheetView>
  </sheetViews>
  <sheetFormatPr defaultRowHeight="12.75" x14ac:dyDescent="0.2"/>
  <cols>
    <col min="1" max="1" width="22.28515625" customWidth="1"/>
    <col min="2" max="2" width="17.5703125" customWidth="1"/>
    <col min="3" max="3" width="9.5703125" customWidth="1"/>
    <col min="4" max="4" width="16.140625" customWidth="1"/>
    <col min="5" max="5" width="14.85546875" customWidth="1"/>
    <col min="6" max="6" width="13.42578125" customWidth="1"/>
    <col min="7" max="7" width="18.7109375" customWidth="1"/>
    <col min="8" max="8" width="17.85546875" customWidth="1"/>
    <col min="9" max="9" width="16.140625" customWidth="1"/>
  </cols>
  <sheetData>
    <row r="2" spans="1:9" x14ac:dyDescent="0.2">
      <c r="A2" t="s">
        <v>319</v>
      </c>
    </row>
    <row r="3" spans="1:9" x14ac:dyDescent="0.2">
      <c r="A3" t="s">
        <v>555</v>
      </c>
    </row>
    <row r="5" spans="1:9" ht="25.5" customHeight="1" x14ac:dyDescent="0.2">
      <c r="A5" s="272" t="s">
        <v>309</v>
      </c>
      <c r="B5" s="271" t="s">
        <v>310</v>
      </c>
      <c r="C5" s="271" t="s">
        <v>1</v>
      </c>
      <c r="D5" s="271" t="s">
        <v>311</v>
      </c>
      <c r="E5" s="271" t="s">
        <v>311</v>
      </c>
      <c r="F5" s="271"/>
      <c r="G5" s="271"/>
      <c r="H5" s="271"/>
      <c r="I5" s="271" t="s">
        <v>317</v>
      </c>
    </row>
    <row r="6" spans="1:9" x14ac:dyDescent="0.2">
      <c r="A6" s="272"/>
      <c r="B6" s="271"/>
      <c r="C6" s="271"/>
      <c r="D6" s="271"/>
      <c r="E6" s="271" t="s">
        <v>312</v>
      </c>
      <c r="F6" s="271" t="s">
        <v>313</v>
      </c>
      <c r="G6" s="271"/>
      <c r="H6" s="271"/>
      <c r="I6" s="271"/>
    </row>
    <row r="7" spans="1:9" ht="38.25" x14ac:dyDescent="0.2">
      <c r="A7" s="272"/>
      <c r="B7" s="271"/>
      <c r="C7" s="271"/>
      <c r="D7" s="271"/>
      <c r="E7" s="271"/>
      <c r="F7" s="88" t="s">
        <v>314</v>
      </c>
      <c r="G7" s="88" t="s">
        <v>315</v>
      </c>
      <c r="H7" s="88" t="s">
        <v>316</v>
      </c>
      <c r="I7" s="271"/>
    </row>
    <row r="8" spans="1:9" x14ac:dyDescent="0.2">
      <c r="A8" s="89">
        <v>1</v>
      </c>
      <c r="B8" s="89">
        <v>2</v>
      </c>
      <c r="C8" s="89">
        <v>3</v>
      </c>
      <c r="D8" s="89">
        <v>4</v>
      </c>
      <c r="E8" s="89">
        <v>5</v>
      </c>
      <c r="F8" s="89">
        <v>6</v>
      </c>
      <c r="G8" s="89">
        <v>7</v>
      </c>
      <c r="H8" s="89">
        <v>8</v>
      </c>
      <c r="I8" s="89">
        <v>9</v>
      </c>
    </row>
    <row r="9" spans="1:9" x14ac:dyDescent="0.2">
      <c r="A9" s="89" t="s">
        <v>320</v>
      </c>
      <c r="B9" s="90"/>
      <c r="C9" s="89">
        <v>1</v>
      </c>
      <c r="D9" s="89">
        <f>Лист2!Y53</f>
        <v>13.1</v>
      </c>
      <c r="E9" s="101">
        <f>F9+G9+H9</f>
        <v>160766.54999999999</v>
      </c>
      <c r="F9" s="101">
        <f>Лист2!BF53</f>
        <v>92297</v>
      </c>
      <c r="G9" s="101">
        <f>Лист2!DY53</f>
        <v>20969.55</v>
      </c>
      <c r="H9" s="101">
        <f>Лист2!CQ53+Лист2!DI53</f>
        <v>47500</v>
      </c>
      <c r="I9" s="101">
        <f>Лист2!EO53</f>
        <v>3633344.5999999996</v>
      </c>
    </row>
    <row r="10" spans="1:9" x14ac:dyDescent="0.2">
      <c r="A10" s="89" t="s">
        <v>321</v>
      </c>
      <c r="B10" s="90"/>
      <c r="C10" s="89"/>
      <c r="D10" s="89">
        <f>Лист2!Y54</f>
        <v>20.3</v>
      </c>
      <c r="E10" s="101">
        <f>F10+G10+H10</f>
        <v>359417.96299999999</v>
      </c>
      <c r="F10" s="101">
        <f>Лист2!BF54</f>
        <v>127262</v>
      </c>
      <c r="G10" s="101">
        <f>Лист2!BX54+Лист2!DY54</f>
        <v>43648.583000000006</v>
      </c>
      <c r="H10" s="101">
        <f>Лист2!CQ54+Лист2!DI54</f>
        <v>188507.38</v>
      </c>
      <c r="I10" s="101">
        <f>Лист2!EO54</f>
        <v>4438526.7740000002</v>
      </c>
    </row>
    <row r="11" spans="1:9" x14ac:dyDescent="0.2">
      <c r="A11" s="89" t="s">
        <v>322</v>
      </c>
      <c r="B11" s="90"/>
      <c r="C11" s="89"/>
      <c r="D11" s="89">
        <v>1</v>
      </c>
      <c r="E11" s="101">
        <f>F11+G11+H11</f>
        <v>111365.38</v>
      </c>
      <c r="F11" s="101">
        <f>Лист2!BF52</f>
        <v>25858</v>
      </c>
      <c r="G11" s="101">
        <f>Лист2!CQ52</f>
        <v>10000</v>
      </c>
      <c r="H11" s="101">
        <f>Лист2!CQ54</f>
        <v>75507.38</v>
      </c>
      <c r="I11" s="101">
        <f>Лист2!EO52</f>
        <v>494840.39999999997</v>
      </c>
    </row>
    <row r="12" spans="1:9" x14ac:dyDescent="0.2">
      <c r="B12" s="91" t="s">
        <v>318</v>
      </c>
      <c r="C12" s="89"/>
      <c r="D12" s="89"/>
      <c r="E12" s="101"/>
      <c r="F12" s="101"/>
      <c r="G12" s="101"/>
      <c r="H12" s="101"/>
      <c r="I12" s="92">
        <f>I9+I10+I11</f>
        <v>8566711.7740000002</v>
      </c>
    </row>
    <row r="14" spans="1:9" x14ac:dyDescent="0.2">
      <c r="A14" t="s">
        <v>529</v>
      </c>
    </row>
    <row r="16" spans="1:9" ht="25.5" customHeight="1" x14ac:dyDescent="0.2">
      <c r="A16" s="272" t="s">
        <v>309</v>
      </c>
      <c r="B16" s="271" t="s">
        <v>310</v>
      </c>
      <c r="C16" s="271" t="s">
        <v>1</v>
      </c>
      <c r="D16" s="271" t="s">
        <v>311</v>
      </c>
      <c r="E16" s="271" t="s">
        <v>311</v>
      </c>
      <c r="F16" s="271"/>
      <c r="G16" s="271"/>
      <c r="H16" s="271"/>
      <c r="I16" s="271" t="s">
        <v>317</v>
      </c>
    </row>
    <row r="17" spans="1:9" x14ac:dyDescent="0.2">
      <c r="A17" s="272"/>
      <c r="B17" s="271"/>
      <c r="C17" s="271"/>
      <c r="D17" s="271"/>
      <c r="E17" s="271" t="s">
        <v>312</v>
      </c>
      <c r="F17" s="271" t="s">
        <v>313</v>
      </c>
      <c r="G17" s="271"/>
      <c r="H17" s="271"/>
      <c r="I17" s="271"/>
    </row>
    <row r="18" spans="1:9" ht="38.25" x14ac:dyDescent="0.2">
      <c r="A18" s="272"/>
      <c r="B18" s="271"/>
      <c r="C18" s="271"/>
      <c r="D18" s="271"/>
      <c r="E18" s="271"/>
      <c r="F18" s="88" t="s">
        <v>314</v>
      </c>
      <c r="G18" s="88" t="s">
        <v>315</v>
      </c>
      <c r="H18" s="88" t="s">
        <v>316</v>
      </c>
      <c r="I18" s="271"/>
    </row>
    <row r="19" spans="1:9" x14ac:dyDescent="0.2">
      <c r="A19" s="89">
        <v>1</v>
      </c>
      <c r="B19" s="89">
        <v>2</v>
      </c>
      <c r="C19" s="89">
        <v>3</v>
      </c>
      <c r="D19" s="89">
        <v>4</v>
      </c>
      <c r="E19" s="89">
        <v>5</v>
      </c>
      <c r="F19" s="89">
        <v>6</v>
      </c>
      <c r="G19" s="89">
        <v>7</v>
      </c>
      <c r="H19" s="89">
        <v>8</v>
      </c>
      <c r="I19" s="89">
        <v>9</v>
      </c>
    </row>
    <row r="20" spans="1:9" x14ac:dyDescent="0.2">
      <c r="A20" s="89" t="s">
        <v>320</v>
      </c>
      <c r="B20" s="90"/>
      <c r="C20" s="90">
        <v>1</v>
      </c>
      <c r="D20" s="89">
        <v>10.1</v>
      </c>
      <c r="E20" s="101">
        <v>90179.55</v>
      </c>
      <c r="F20" s="101">
        <f t="shared" ref="E20:I22" si="0">F9</f>
        <v>92297</v>
      </c>
      <c r="G20" s="101">
        <v>10069.799999999999</v>
      </c>
      <c r="H20" s="101">
        <v>30500</v>
      </c>
      <c r="I20" s="101">
        <v>2859446.4</v>
      </c>
    </row>
    <row r="21" spans="1:9" x14ac:dyDescent="0.2">
      <c r="A21" s="89" t="s">
        <v>321</v>
      </c>
      <c r="B21" s="90"/>
      <c r="C21" s="90"/>
      <c r="D21" s="89">
        <f>D10</f>
        <v>20.3</v>
      </c>
      <c r="E21" s="101">
        <v>295505.19</v>
      </c>
      <c r="F21" s="101">
        <f t="shared" si="0"/>
        <v>127262</v>
      </c>
      <c r="G21" s="101">
        <v>36247.61</v>
      </c>
      <c r="H21" s="101">
        <v>143314.57999999999</v>
      </c>
      <c r="I21" s="101">
        <v>4200325.8899999997</v>
      </c>
    </row>
    <row r="22" spans="1:9" x14ac:dyDescent="0.2">
      <c r="A22" s="89" t="s">
        <v>322</v>
      </c>
      <c r="B22" s="90"/>
      <c r="C22" s="90"/>
      <c r="D22" s="89">
        <v>1</v>
      </c>
      <c r="E22" s="101">
        <f t="shared" si="0"/>
        <v>111365.38</v>
      </c>
      <c r="F22" s="101">
        <f t="shared" si="0"/>
        <v>25858</v>
      </c>
      <c r="G22" s="101">
        <f t="shared" si="0"/>
        <v>10000</v>
      </c>
      <c r="H22" s="101">
        <f t="shared" si="0"/>
        <v>75507.38</v>
      </c>
      <c r="I22" s="101">
        <f t="shared" si="0"/>
        <v>494840.39999999997</v>
      </c>
    </row>
    <row r="23" spans="1:9" x14ac:dyDescent="0.2">
      <c r="B23" s="91" t="s">
        <v>318</v>
      </c>
      <c r="C23" s="90"/>
      <c r="D23" s="89"/>
      <c r="E23" s="101"/>
      <c r="F23" s="101"/>
      <c r="G23" s="101"/>
      <c r="H23" s="101"/>
      <c r="I23" s="92">
        <f>I20+I21+I22</f>
        <v>7554612.6899999995</v>
      </c>
    </row>
    <row r="25" spans="1:9" x14ac:dyDescent="0.2">
      <c r="A25" t="s">
        <v>530</v>
      </c>
    </row>
    <row r="27" spans="1:9" ht="25.5" customHeight="1" x14ac:dyDescent="0.2">
      <c r="A27" s="272" t="s">
        <v>309</v>
      </c>
      <c r="B27" s="271" t="s">
        <v>310</v>
      </c>
      <c r="C27" s="271" t="s">
        <v>1</v>
      </c>
      <c r="D27" s="271" t="s">
        <v>311</v>
      </c>
      <c r="E27" s="271" t="s">
        <v>311</v>
      </c>
      <c r="F27" s="271"/>
      <c r="G27" s="271"/>
      <c r="H27" s="271"/>
      <c r="I27" s="271" t="s">
        <v>317</v>
      </c>
    </row>
    <row r="28" spans="1:9" x14ac:dyDescent="0.2">
      <c r="A28" s="272"/>
      <c r="B28" s="271"/>
      <c r="C28" s="271"/>
      <c r="D28" s="271"/>
      <c r="E28" s="271" t="s">
        <v>312</v>
      </c>
      <c r="F28" s="271" t="s">
        <v>313</v>
      </c>
      <c r="G28" s="271"/>
      <c r="H28" s="271"/>
      <c r="I28" s="271"/>
    </row>
    <row r="29" spans="1:9" ht="38.25" x14ac:dyDescent="0.2">
      <c r="A29" s="272"/>
      <c r="B29" s="271"/>
      <c r="C29" s="271"/>
      <c r="D29" s="271"/>
      <c r="E29" s="271"/>
      <c r="F29" s="88" t="s">
        <v>314</v>
      </c>
      <c r="G29" s="88" t="s">
        <v>315</v>
      </c>
      <c r="H29" s="88" t="s">
        <v>316</v>
      </c>
      <c r="I29" s="271"/>
    </row>
    <row r="30" spans="1:9" x14ac:dyDescent="0.2">
      <c r="A30" s="89">
        <v>1</v>
      </c>
      <c r="B30" s="89">
        <v>2</v>
      </c>
      <c r="C30" s="89">
        <v>3</v>
      </c>
      <c r="D30" s="89">
        <v>4</v>
      </c>
      <c r="E30" s="89">
        <v>5</v>
      </c>
      <c r="F30" s="89">
        <v>6</v>
      </c>
      <c r="G30" s="89">
        <v>7</v>
      </c>
      <c r="H30" s="89">
        <v>8</v>
      </c>
      <c r="I30" s="89">
        <v>9</v>
      </c>
    </row>
    <row r="31" spans="1:9" x14ac:dyDescent="0.2">
      <c r="A31" s="89" t="s">
        <v>320</v>
      </c>
      <c r="B31" s="90"/>
      <c r="C31" s="90">
        <v>1</v>
      </c>
      <c r="D31" s="89">
        <f>D20</f>
        <v>10.1</v>
      </c>
      <c r="E31" s="101">
        <f>E20</f>
        <v>90179.55</v>
      </c>
      <c r="F31" s="101">
        <f>F9</f>
        <v>92297</v>
      </c>
      <c r="G31" s="101">
        <f t="shared" ref="G31:I32" si="1">G20</f>
        <v>10069.799999999999</v>
      </c>
      <c r="H31" s="101">
        <f t="shared" si="1"/>
        <v>30500</v>
      </c>
      <c r="I31" s="101">
        <f t="shared" si="1"/>
        <v>2859446.4</v>
      </c>
    </row>
    <row r="32" spans="1:9" x14ac:dyDescent="0.2">
      <c r="A32" s="89" t="s">
        <v>321</v>
      </c>
      <c r="B32" s="90"/>
      <c r="C32" s="90"/>
      <c r="D32" s="89">
        <f>D10</f>
        <v>20.3</v>
      </c>
      <c r="E32" s="101">
        <f>E21</f>
        <v>295505.19</v>
      </c>
      <c r="F32" s="101">
        <f>F21</f>
        <v>127262</v>
      </c>
      <c r="G32" s="101">
        <f t="shared" si="1"/>
        <v>36247.61</v>
      </c>
      <c r="H32" s="101">
        <f t="shared" si="1"/>
        <v>143314.57999999999</v>
      </c>
      <c r="I32" s="101">
        <f t="shared" si="1"/>
        <v>4200325.8899999997</v>
      </c>
    </row>
    <row r="33" spans="1:9" x14ac:dyDescent="0.2">
      <c r="A33" s="89" t="s">
        <v>322</v>
      </c>
      <c r="B33" s="90"/>
      <c r="C33" s="90"/>
      <c r="D33" s="89">
        <v>1</v>
      </c>
      <c r="E33" s="101">
        <f>E11</f>
        <v>111365.38</v>
      </c>
      <c r="F33" s="101">
        <f>F11</f>
        <v>25858</v>
      </c>
      <c r="G33" s="101">
        <f>G11</f>
        <v>10000</v>
      </c>
      <c r="H33" s="101">
        <f>H11</f>
        <v>75507.38</v>
      </c>
      <c r="I33" s="101">
        <f>I11</f>
        <v>494840.39999999997</v>
      </c>
    </row>
    <row r="34" spans="1:9" x14ac:dyDescent="0.2">
      <c r="B34" s="91" t="s">
        <v>318</v>
      </c>
      <c r="C34" s="90"/>
      <c r="D34" s="89"/>
      <c r="E34" s="101"/>
      <c r="F34" s="101"/>
      <c r="G34" s="101"/>
      <c r="H34" s="101"/>
      <c r="I34" s="92">
        <f>I31+I32+I33</f>
        <v>7554612.6899999995</v>
      </c>
    </row>
  </sheetData>
  <mergeCells count="24">
    <mergeCell ref="B5:B7"/>
    <mergeCell ref="C5:C7"/>
    <mergeCell ref="D5:D7"/>
    <mergeCell ref="A5:A7"/>
    <mergeCell ref="A27:A29"/>
    <mergeCell ref="B27:B29"/>
    <mergeCell ref="C27:C29"/>
    <mergeCell ref="D27:D29"/>
    <mergeCell ref="A16:A18"/>
    <mergeCell ref="B16:B18"/>
    <mergeCell ref="C16:C18"/>
    <mergeCell ref="D16:D18"/>
    <mergeCell ref="I27:I29"/>
    <mergeCell ref="E28:E29"/>
    <mergeCell ref="F28:H28"/>
    <mergeCell ref="I5:I7"/>
    <mergeCell ref="I16:I18"/>
    <mergeCell ref="E5:H5"/>
    <mergeCell ref="F6:H6"/>
    <mergeCell ref="E6:E7"/>
    <mergeCell ref="E27:H27"/>
    <mergeCell ref="E16:H16"/>
    <mergeCell ref="E17:E18"/>
    <mergeCell ref="F17:H17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3"/>
  <sheetViews>
    <sheetView zoomScaleNormal="100" zoomScaleSheetLayoutView="86" workbookViewId="0">
      <selection activeCell="E12" sqref="E12:E13"/>
    </sheetView>
  </sheetViews>
  <sheetFormatPr defaultRowHeight="11.25" x14ac:dyDescent="0.2"/>
  <cols>
    <col min="1" max="1" width="9.140625" style="119"/>
    <col min="2" max="2" width="50.140625" style="119" customWidth="1"/>
    <col min="3" max="3" width="9.140625" style="119"/>
    <col min="4" max="4" width="13.28515625" style="119" customWidth="1"/>
    <col min="5" max="5" width="14.85546875" style="119" customWidth="1"/>
    <col min="6" max="6" width="14.28515625" style="119" customWidth="1"/>
    <col min="7" max="7" width="12.85546875" style="119" customWidth="1"/>
    <col min="8" max="9" width="15.140625" style="119" customWidth="1"/>
    <col min="10" max="16384" width="9.140625" style="119"/>
  </cols>
  <sheetData>
    <row r="3" spans="1:9" ht="36.75" customHeight="1" x14ac:dyDescent="0.2">
      <c r="A3" s="280" t="s">
        <v>473</v>
      </c>
      <c r="B3" s="280"/>
      <c r="C3" s="280"/>
      <c r="D3" s="280"/>
      <c r="E3" s="280"/>
      <c r="F3" s="280"/>
      <c r="G3" s="280"/>
      <c r="H3" s="280"/>
      <c r="I3" s="280"/>
    </row>
    <row r="6" spans="1:9" ht="25.5" customHeight="1" x14ac:dyDescent="0.2">
      <c r="A6" s="282" t="s">
        <v>323</v>
      </c>
      <c r="B6" s="281" t="s">
        <v>324</v>
      </c>
      <c r="C6" s="281" t="s">
        <v>1</v>
      </c>
      <c r="D6" s="281" t="s">
        <v>325</v>
      </c>
      <c r="E6" s="281"/>
      <c r="F6" s="281"/>
      <c r="G6" s="281" t="s">
        <v>326</v>
      </c>
      <c r="H6" s="281"/>
      <c r="I6" s="281"/>
    </row>
    <row r="7" spans="1:9" ht="45" x14ac:dyDescent="0.2">
      <c r="A7" s="282"/>
      <c r="B7" s="281"/>
      <c r="C7" s="281"/>
      <c r="D7" s="120" t="s">
        <v>556</v>
      </c>
      <c r="E7" s="120" t="s">
        <v>557</v>
      </c>
      <c r="F7" s="120" t="s">
        <v>558</v>
      </c>
      <c r="G7" s="120" t="str">
        <f>D7</f>
        <v>на 2023 год (на текущий финансовый год)</v>
      </c>
      <c r="H7" s="120" t="str">
        <f>E7</f>
        <v>на 2024 год         (на первый год планового пкериода)</v>
      </c>
      <c r="I7" s="120" t="str">
        <f>F7</f>
        <v>на 2025 год         (на год планового периода)</v>
      </c>
    </row>
    <row r="8" spans="1:9" x14ac:dyDescent="0.2">
      <c r="A8" s="121">
        <v>1</v>
      </c>
      <c r="B8" s="121">
        <v>2</v>
      </c>
      <c r="C8" s="121">
        <v>3</v>
      </c>
      <c r="D8" s="121">
        <v>4</v>
      </c>
      <c r="E8" s="121">
        <v>5</v>
      </c>
      <c r="F8" s="121">
        <v>6</v>
      </c>
      <c r="G8" s="121">
        <v>7</v>
      </c>
      <c r="H8" s="121">
        <v>8</v>
      </c>
      <c r="I8" s="121">
        <v>9</v>
      </c>
    </row>
    <row r="9" spans="1:9" ht="22.5" x14ac:dyDescent="0.2">
      <c r="A9" s="273">
        <v>1</v>
      </c>
      <c r="B9" s="122" t="s">
        <v>327</v>
      </c>
      <c r="C9" s="275"/>
      <c r="D9" s="277">
        <f>D11</f>
        <v>8566711.7699999996</v>
      </c>
      <c r="E9" s="277">
        <f>E11</f>
        <v>8566929.7699999996</v>
      </c>
      <c r="F9" s="277">
        <f t="shared" ref="F9:I9" si="0">F11</f>
        <v>8566929.7699999996</v>
      </c>
      <c r="G9" s="277">
        <f t="shared" si="0"/>
        <v>1884676.5893999999</v>
      </c>
      <c r="H9" s="277">
        <f t="shared" si="0"/>
        <v>1884724.5493999999</v>
      </c>
      <c r="I9" s="277">
        <f t="shared" si="0"/>
        <v>1884724.5493999999</v>
      </c>
    </row>
    <row r="10" spans="1:9" x14ac:dyDescent="0.2">
      <c r="A10" s="274"/>
      <c r="B10" s="123" t="s">
        <v>313</v>
      </c>
      <c r="C10" s="276"/>
      <c r="D10" s="279"/>
      <c r="E10" s="279"/>
      <c r="F10" s="279"/>
      <c r="G10" s="279"/>
      <c r="H10" s="279"/>
      <c r="I10" s="279"/>
    </row>
    <row r="11" spans="1:9" ht="33.75" x14ac:dyDescent="0.2">
      <c r="A11" s="124" t="s">
        <v>328</v>
      </c>
      <c r="B11" s="123" t="s">
        <v>332</v>
      </c>
      <c r="C11" s="125"/>
      <c r="D11" s="126">
        <v>8566711.7699999996</v>
      </c>
      <c r="E11" s="126">
        <v>8566929.7699999996</v>
      </c>
      <c r="F11" s="126">
        <f>E11</f>
        <v>8566929.7699999996</v>
      </c>
      <c r="G11" s="126">
        <f>D11*22%</f>
        <v>1884676.5893999999</v>
      </c>
      <c r="H11" s="126">
        <f>E11*22%</f>
        <v>1884724.5493999999</v>
      </c>
      <c r="I11" s="126">
        <f>F11*22%</f>
        <v>1884724.5493999999</v>
      </c>
    </row>
    <row r="12" spans="1:9" ht="33.75" x14ac:dyDescent="0.2">
      <c r="A12" s="273">
        <v>2</v>
      </c>
      <c r="B12" s="122" t="s">
        <v>329</v>
      </c>
      <c r="C12" s="275"/>
      <c r="D12" s="277">
        <f>D14</f>
        <v>8566711.7699999996</v>
      </c>
      <c r="E12" s="277">
        <f t="shared" ref="E12:I12" si="1">E14</f>
        <v>8566929.7699999996</v>
      </c>
      <c r="F12" s="277">
        <f t="shared" si="1"/>
        <v>8566929.7699999996</v>
      </c>
      <c r="G12" s="277">
        <f t="shared" si="1"/>
        <v>248434.64132999998</v>
      </c>
      <c r="H12" s="277">
        <f t="shared" si="1"/>
        <v>248440.96332999997</v>
      </c>
      <c r="I12" s="277">
        <f t="shared" si="1"/>
        <v>248440.96332999997</v>
      </c>
    </row>
    <row r="13" spans="1:9" x14ac:dyDescent="0.2">
      <c r="A13" s="274"/>
      <c r="B13" s="123" t="s">
        <v>313</v>
      </c>
      <c r="C13" s="276"/>
      <c r="D13" s="278"/>
      <c r="E13" s="278"/>
      <c r="F13" s="278"/>
      <c r="G13" s="278"/>
      <c r="H13" s="278"/>
      <c r="I13" s="278"/>
    </row>
    <row r="14" spans="1:9" ht="33.75" x14ac:dyDescent="0.2">
      <c r="A14" s="124" t="s">
        <v>330</v>
      </c>
      <c r="B14" s="123" t="s">
        <v>331</v>
      </c>
      <c r="C14" s="125"/>
      <c r="D14" s="126">
        <f>D11</f>
        <v>8566711.7699999996</v>
      </c>
      <c r="E14" s="126">
        <f>E11</f>
        <v>8566929.7699999996</v>
      </c>
      <c r="F14" s="126">
        <f>F11</f>
        <v>8566929.7699999996</v>
      </c>
      <c r="G14" s="126">
        <f>D14*2.9%</f>
        <v>248434.64132999998</v>
      </c>
      <c r="H14" s="126">
        <f>E14*2.9%</f>
        <v>248440.96332999997</v>
      </c>
      <c r="I14" s="126">
        <f>F14*2.9%</f>
        <v>248440.96332999997</v>
      </c>
    </row>
    <row r="15" spans="1:9" ht="22.5" x14ac:dyDescent="0.2">
      <c r="A15" s="273">
        <v>3</v>
      </c>
      <c r="B15" s="122" t="s">
        <v>333</v>
      </c>
      <c r="C15" s="275"/>
      <c r="D15" s="277">
        <f>D17</f>
        <v>8566711.7699999996</v>
      </c>
      <c r="E15" s="277">
        <f t="shared" ref="E15:I15" si="2">E17</f>
        <v>8566929.7699999996</v>
      </c>
      <c r="F15" s="277">
        <f t="shared" si="2"/>
        <v>8566929.7699999996</v>
      </c>
      <c r="G15" s="277">
        <f t="shared" si="2"/>
        <v>436902.30026999995</v>
      </c>
      <c r="H15" s="277">
        <f t="shared" si="2"/>
        <v>436913.41826999997</v>
      </c>
      <c r="I15" s="277">
        <f t="shared" si="2"/>
        <v>436913.41826999997</v>
      </c>
    </row>
    <row r="16" spans="1:9" x14ac:dyDescent="0.2">
      <c r="A16" s="274"/>
      <c r="B16" s="123" t="s">
        <v>313</v>
      </c>
      <c r="C16" s="276"/>
      <c r="D16" s="278"/>
      <c r="E16" s="278"/>
      <c r="F16" s="278"/>
      <c r="G16" s="278"/>
      <c r="H16" s="278"/>
      <c r="I16" s="278"/>
    </row>
    <row r="17" spans="1:9" ht="33" customHeight="1" x14ac:dyDescent="0.2">
      <c r="A17" s="124" t="s">
        <v>334</v>
      </c>
      <c r="B17" s="123" t="s">
        <v>335</v>
      </c>
      <c r="C17" s="125"/>
      <c r="D17" s="126">
        <f>D11</f>
        <v>8566711.7699999996</v>
      </c>
      <c r="E17" s="126">
        <f>E11</f>
        <v>8566929.7699999996</v>
      </c>
      <c r="F17" s="126">
        <f>F11</f>
        <v>8566929.7699999996</v>
      </c>
      <c r="G17" s="126">
        <f>D17*5.1%</f>
        <v>436902.30026999995</v>
      </c>
      <c r="H17" s="126">
        <f t="shared" ref="H17:I17" si="3">E17*5.1%</f>
        <v>436913.41826999997</v>
      </c>
      <c r="I17" s="126">
        <f t="shared" si="3"/>
        <v>436913.41826999997</v>
      </c>
    </row>
    <row r="18" spans="1:9" ht="45" x14ac:dyDescent="0.2">
      <c r="A18" s="273">
        <v>4</v>
      </c>
      <c r="B18" s="122" t="s">
        <v>337</v>
      </c>
      <c r="C18" s="275"/>
      <c r="D18" s="277">
        <f>D20</f>
        <v>8566711.7699999996</v>
      </c>
      <c r="E18" s="277">
        <f t="shared" ref="E18:I18" si="4">E20</f>
        <v>8566929.7699999996</v>
      </c>
      <c r="F18" s="277">
        <f t="shared" si="4"/>
        <v>8566929.7699999996</v>
      </c>
      <c r="G18" s="277">
        <f t="shared" si="4"/>
        <v>17133.42354</v>
      </c>
      <c r="H18" s="277">
        <f t="shared" si="4"/>
        <v>17133.859539999998</v>
      </c>
      <c r="I18" s="277">
        <f t="shared" si="4"/>
        <v>17133.859539999998</v>
      </c>
    </row>
    <row r="19" spans="1:9" x14ac:dyDescent="0.2">
      <c r="A19" s="274"/>
      <c r="B19" s="123" t="s">
        <v>313</v>
      </c>
      <c r="C19" s="276"/>
      <c r="D19" s="278"/>
      <c r="E19" s="278"/>
      <c r="F19" s="278"/>
      <c r="G19" s="278"/>
      <c r="H19" s="278"/>
      <c r="I19" s="278"/>
    </row>
    <row r="20" spans="1:9" ht="33.75" x14ac:dyDescent="0.2">
      <c r="A20" s="124" t="s">
        <v>336</v>
      </c>
      <c r="B20" s="123" t="s">
        <v>338</v>
      </c>
      <c r="C20" s="125"/>
      <c r="D20" s="126">
        <f>D11</f>
        <v>8566711.7699999996</v>
      </c>
      <c r="E20" s="126">
        <f>E11</f>
        <v>8566929.7699999996</v>
      </c>
      <c r="F20" s="126">
        <f>F11</f>
        <v>8566929.7699999996</v>
      </c>
      <c r="G20" s="126">
        <f>D20*0.2%</f>
        <v>17133.42354</v>
      </c>
      <c r="H20" s="126">
        <f t="shared" ref="H20:I20" si="5">E20*0.2%</f>
        <v>17133.859539999998</v>
      </c>
      <c r="I20" s="126">
        <f t="shared" si="5"/>
        <v>17133.859539999998</v>
      </c>
    </row>
    <row r="21" spans="1:9" ht="23.25" customHeight="1" x14ac:dyDescent="0.2">
      <c r="A21" s="127"/>
      <c r="B21" s="128" t="s">
        <v>318</v>
      </c>
      <c r="C21" s="125"/>
      <c r="D21" s="125"/>
      <c r="E21" s="125"/>
      <c r="F21" s="125"/>
      <c r="G21" s="129">
        <f>G20+G17+G14+G11+0.13</f>
        <v>2587147.0845399997</v>
      </c>
      <c r="H21" s="129">
        <f>H20+H17+H14+H11+0.13</f>
        <v>2587212.9205399998</v>
      </c>
      <c r="I21" s="129">
        <f>I20+I17+I14+I11+0.13</f>
        <v>2587212.9205399998</v>
      </c>
    </row>
    <row r="22" spans="1:9" x14ac:dyDescent="0.2">
      <c r="A22" s="130"/>
      <c r="B22" s="130"/>
      <c r="C22" s="130"/>
      <c r="D22" s="130"/>
      <c r="E22" s="130"/>
      <c r="F22" s="130"/>
      <c r="G22" s="130"/>
      <c r="H22" s="130"/>
      <c r="I22" s="130"/>
    </row>
    <row r="23" spans="1:9" x14ac:dyDescent="0.2">
      <c r="A23" s="130"/>
      <c r="B23" s="130"/>
      <c r="C23" s="130"/>
      <c r="D23" s="130"/>
      <c r="E23" s="130"/>
      <c r="F23" s="130"/>
      <c r="G23" s="130"/>
      <c r="H23" s="130"/>
      <c r="I23" s="130"/>
    </row>
  </sheetData>
  <mergeCells count="38">
    <mergeCell ref="A3:I3"/>
    <mergeCell ref="D6:F6"/>
    <mergeCell ref="G6:I6"/>
    <mergeCell ref="C6:C7"/>
    <mergeCell ref="B6:B7"/>
    <mergeCell ref="A6:A7"/>
    <mergeCell ref="G9:G10"/>
    <mergeCell ref="H9:H10"/>
    <mergeCell ref="I9:I10"/>
    <mergeCell ref="A12:A13"/>
    <mergeCell ref="C12:C13"/>
    <mergeCell ref="D12:D13"/>
    <mergeCell ref="E12:E13"/>
    <mergeCell ref="F12:F13"/>
    <mergeCell ref="G12:G13"/>
    <mergeCell ref="H12:H13"/>
    <mergeCell ref="A9:A10"/>
    <mergeCell ref="C9:C10"/>
    <mergeCell ref="D9:D10"/>
    <mergeCell ref="E9:E10"/>
    <mergeCell ref="F9:F10"/>
    <mergeCell ref="I12:I13"/>
    <mergeCell ref="A15:A16"/>
    <mergeCell ref="C15:C16"/>
    <mergeCell ref="D15:D16"/>
    <mergeCell ref="E15:E16"/>
    <mergeCell ref="F15:F16"/>
    <mergeCell ref="G15:G16"/>
    <mergeCell ref="H15:H16"/>
    <mergeCell ref="I15:I16"/>
    <mergeCell ref="H18:H19"/>
    <mergeCell ref="I18:I19"/>
    <mergeCell ref="G18:G19"/>
    <mergeCell ref="A18:A19"/>
    <mergeCell ref="C18:C19"/>
    <mergeCell ref="D18:D19"/>
    <mergeCell ref="E18:E19"/>
    <mergeCell ref="F18:F19"/>
  </mergeCells>
  <pageMargins left="0.11811023622047245" right="0.11811023622047245" top="0.15748031496062992" bottom="0.15748031496062992" header="0.31496062992125984" footer="0.31496062992125984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186"/>
  <sheetViews>
    <sheetView view="pageBreakPreview" topLeftCell="A112" zoomScaleNormal="100" zoomScaleSheetLayoutView="100" workbookViewId="0">
      <selection activeCell="CK135" sqref="CK135:DC135"/>
    </sheetView>
  </sheetViews>
  <sheetFormatPr defaultColWidth="0.85546875" defaultRowHeight="11.25" x14ac:dyDescent="0.2"/>
  <cols>
    <col min="1" max="1" width="6" style="118" customWidth="1"/>
    <col min="2" max="23" width="0.85546875" style="118"/>
    <col min="24" max="24" width="2.5703125" style="118" customWidth="1"/>
    <col min="25" max="25" width="2.42578125" style="118" customWidth="1"/>
    <col min="26" max="87" width="0.85546875" style="118"/>
    <col min="88" max="88" width="1.7109375" style="118" customWidth="1"/>
    <col min="89" max="90" width="0.85546875" style="118"/>
    <col min="91" max="91" width="3.85546875" style="118" customWidth="1"/>
    <col min="92" max="96" width="0.85546875" style="118"/>
    <col min="97" max="97" width="7.42578125" style="118" customWidth="1"/>
    <col min="98" max="107" width="0.85546875" style="118" hidden="1" customWidth="1"/>
    <col min="108" max="108" width="16.85546875" style="118" customWidth="1"/>
    <col min="109" max="109" width="15.140625" style="118" customWidth="1"/>
    <col min="110" max="120" width="0.85546875" style="118"/>
    <col min="121" max="121" width="12.28515625" style="118" bestFit="1" customWidth="1"/>
    <col min="122" max="128" width="0.85546875" style="118"/>
    <col min="129" max="129" width="8.7109375" style="118" bestFit="1" customWidth="1"/>
    <col min="130" max="158" width="0.85546875" style="118"/>
    <col min="159" max="159" width="10" style="118" bestFit="1" customWidth="1"/>
    <col min="160" max="256" width="0.85546875" style="118"/>
    <col min="257" max="257" width="6" style="118" customWidth="1"/>
    <col min="258" max="279" width="0.85546875" style="118"/>
    <col min="280" max="280" width="2.5703125" style="118" customWidth="1"/>
    <col min="281" max="281" width="2.42578125" style="118" customWidth="1"/>
    <col min="282" max="343" width="0.85546875" style="118"/>
    <col min="344" max="344" width="1.7109375" style="118" customWidth="1"/>
    <col min="345" max="346" width="0.85546875" style="118"/>
    <col min="347" max="347" width="3.85546875" style="118" customWidth="1"/>
    <col min="348" max="352" width="0.85546875" style="118"/>
    <col min="353" max="353" width="11.42578125" style="118" bestFit="1" customWidth="1"/>
    <col min="354" max="362" width="0.85546875" style="118"/>
    <col min="363" max="363" width="0.85546875" style="118" customWidth="1"/>
    <col min="364" max="376" width="0.85546875" style="118"/>
    <col min="377" max="377" width="12.28515625" style="118" bestFit="1" customWidth="1"/>
    <col min="378" max="512" width="0.85546875" style="118"/>
    <col min="513" max="513" width="6" style="118" customWidth="1"/>
    <col min="514" max="535" width="0.85546875" style="118"/>
    <col min="536" max="536" width="2.5703125" style="118" customWidth="1"/>
    <col min="537" max="537" width="2.42578125" style="118" customWidth="1"/>
    <col min="538" max="599" width="0.85546875" style="118"/>
    <col min="600" max="600" width="1.7109375" style="118" customWidth="1"/>
    <col min="601" max="602" width="0.85546875" style="118"/>
    <col min="603" max="603" width="3.85546875" style="118" customWidth="1"/>
    <col min="604" max="608" width="0.85546875" style="118"/>
    <col min="609" max="609" width="11.42578125" style="118" bestFit="1" customWidth="1"/>
    <col min="610" max="618" width="0.85546875" style="118"/>
    <col min="619" max="619" width="0.85546875" style="118" customWidth="1"/>
    <col min="620" max="632" width="0.85546875" style="118"/>
    <col min="633" max="633" width="12.28515625" style="118" bestFit="1" customWidth="1"/>
    <col min="634" max="768" width="0.85546875" style="118"/>
    <col min="769" max="769" width="6" style="118" customWidth="1"/>
    <col min="770" max="791" width="0.85546875" style="118"/>
    <col min="792" max="792" width="2.5703125" style="118" customWidth="1"/>
    <col min="793" max="793" width="2.42578125" style="118" customWidth="1"/>
    <col min="794" max="855" width="0.85546875" style="118"/>
    <col min="856" max="856" width="1.7109375" style="118" customWidth="1"/>
    <col min="857" max="858" width="0.85546875" style="118"/>
    <col min="859" max="859" width="3.85546875" style="118" customWidth="1"/>
    <col min="860" max="864" width="0.85546875" style="118"/>
    <col min="865" max="865" width="11.42578125" style="118" bestFit="1" customWidth="1"/>
    <col min="866" max="874" width="0.85546875" style="118"/>
    <col min="875" max="875" width="0.85546875" style="118" customWidth="1"/>
    <col min="876" max="888" width="0.85546875" style="118"/>
    <col min="889" max="889" width="12.28515625" style="118" bestFit="1" customWidth="1"/>
    <col min="890" max="1024" width="0.85546875" style="118"/>
    <col min="1025" max="1025" width="6" style="118" customWidth="1"/>
    <col min="1026" max="1047" width="0.85546875" style="118"/>
    <col min="1048" max="1048" width="2.5703125" style="118" customWidth="1"/>
    <col min="1049" max="1049" width="2.42578125" style="118" customWidth="1"/>
    <col min="1050" max="1111" width="0.85546875" style="118"/>
    <col min="1112" max="1112" width="1.7109375" style="118" customWidth="1"/>
    <col min="1113" max="1114" width="0.85546875" style="118"/>
    <col min="1115" max="1115" width="3.85546875" style="118" customWidth="1"/>
    <col min="1116" max="1120" width="0.85546875" style="118"/>
    <col min="1121" max="1121" width="11.42578125" style="118" bestFit="1" customWidth="1"/>
    <col min="1122" max="1130" width="0.85546875" style="118"/>
    <col min="1131" max="1131" width="0.85546875" style="118" customWidth="1"/>
    <col min="1132" max="1144" width="0.85546875" style="118"/>
    <col min="1145" max="1145" width="12.28515625" style="118" bestFit="1" customWidth="1"/>
    <col min="1146" max="1280" width="0.85546875" style="118"/>
    <col min="1281" max="1281" width="6" style="118" customWidth="1"/>
    <col min="1282" max="1303" width="0.85546875" style="118"/>
    <col min="1304" max="1304" width="2.5703125" style="118" customWidth="1"/>
    <col min="1305" max="1305" width="2.42578125" style="118" customWidth="1"/>
    <col min="1306" max="1367" width="0.85546875" style="118"/>
    <col min="1368" max="1368" width="1.7109375" style="118" customWidth="1"/>
    <col min="1369" max="1370" width="0.85546875" style="118"/>
    <col min="1371" max="1371" width="3.85546875" style="118" customWidth="1"/>
    <col min="1372" max="1376" width="0.85546875" style="118"/>
    <col min="1377" max="1377" width="11.42578125" style="118" bestFit="1" customWidth="1"/>
    <col min="1378" max="1386" width="0.85546875" style="118"/>
    <col min="1387" max="1387" width="0.85546875" style="118" customWidth="1"/>
    <col min="1388" max="1400" width="0.85546875" style="118"/>
    <col min="1401" max="1401" width="12.28515625" style="118" bestFit="1" customWidth="1"/>
    <col min="1402" max="1536" width="0.85546875" style="118"/>
    <col min="1537" max="1537" width="6" style="118" customWidth="1"/>
    <col min="1538" max="1559" width="0.85546875" style="118"/>
    <col min="1560" max="1560" width="2.5703125" style="118" customWidth="1"/>
    <col min="1561" max="1561" width="2.42578125" style="118" customWidth="1"/>
    <col min="1562" max="1623" width="0.85546875" style="118"/>
    <col min="1624" max="1624" width="1.7109375" style="118" customWidth="1"/>
    <col min="1625" max="1626" width="0.85546875" style="118"/>
    <col min="1627" max="1627" width="3.85546875" style="118" customWidth="1"/>
    <col min="1628" max="1632" width="0.85546875" style="118"/>
    <col min="1633" max="1633" width="11.42578125" style="118" bestFit="1" customWidth="1"/>
    <col min="1634" max="1642" width="0.85546875" style="118"/>
    <col min="1643" max="1643" width="0.85546875" style="118" customWidth="1"/>
    <col min="1644" max="1656" width="0.85546875" style="118"/>
    <col min="1657" max="1657" width="12.28515625" style="118" bestFit="1" customWidth="1"/>
    <col min="1658" max="1792" width="0.85546875" style="118"/>
    <col min="1793" max="1793" width="6" style="118" customWidth="1"/>
    <col min="1794" max="1815" width="0.85546875" style="118"/>
    <col min="1816" max="1816" width="2.5703125" style="118" customWidth="1"/>
    <col min="1817" max="1817" width="2.42578125" style="118" customWidth="1"/>
    <col min="1818" max="1879" width="0.85546875" style="118"/>
    <col min="1880" max="1880" width="1.7109375" style="118" customWidth="1"/>
    <col min="1881" max="1882" width="0.85546875" style="118"/>
    <col min="1883" max="1883" width="3.85546875" style="118" customWidth="1"/>
    <col min="1884" max="1888" width="0.85546875" style="118"/>
    <col min="1889" max="1889" width="11.42578125" style="118" bestFit="1" customWidth="1"/>
    <col min="1890" max="1898" width="0.85546875" style="118"/>
    <col min="1899" max="1899" width="0.85546875" style="118" customWidth="1"/>
    <col min="1900" max="1912" width="0.85546875" style="118"/>
    <col min="1913" max="1913" width="12.28515625" style="118" bestFit="1" customWidth="1"/>
    <col min="1914" max="2048" width="0.85546875" style="118"/>
    <col min="2049" max="2049" width="6" style="118" customWidth="1"/>
    <col min="2050" max="2071" width="0.85546875" style="118"/>
    <col min="2072" max="2072" width="2.5703125" style="118" customWidth="1"/>
    <col min="2073" max="2073" width="2.42578125" style="118" customWidth="1"/>
    <col min="2074" max="2135" width="0.85546875" style="118"/>
    <col min="2136" max="2136" width="1.7109375" style="118" customWidth="1"/>
    <col min="2137" max="2138" width="0.85546875" style="118"/>
    <col min="2139" max="2139" width="3.85546875" style="118" customWidth="1"/>
    <col min="2140" max="2144" width="0.85546875" style="118"/>
    <col min="2145" max="2145" width="11.42578125" style="118" bestFit="1" customWidth="1"/>
    <col min="2146" max="2154" width="0.85546875" style="118"/>
    <col min="2155" max="2155" width="0.85546875" style="118" customWidth="1"/>
    <col min="2156" max="2168" width="0.85546875" style="118"/>
    <col min="2169" max="2169" width="12.28515625" style="118" bestFit="1" customWidth="1"/>
    <col min="2170" max="2304" width="0.85546875" style="118"/>
    <col min="2305" max="2305" width="6" style="118" customWidth="1"/>
    <col min="2306" max="2327" width="0.85546875" style="118"/>
    <col min="2328" max="2328" width="2.5703125" style="118" customWidth="1"/>
    <col min="2329" max="2329" width="2.42578125" style="118" customWidth="1"/>
    <col min="2330" max="2391" width="0.85546875" style="118"/>
    <col min="2392" max="2392" width="1.7109375" style="118" customWidth="1"/>
    <col min="2393" max="2394" width="0.85546875" style="118"/>
    <col min="2395" max="2395" width="3.85546875" style="118" customWidth="1"/>
    <col min="2396" max="2400" width="0.85546875" style="118"/>
    <col min="2401" max="2401" width="11.42578125" style="118" bestFit="1" customWidth="1"/>
    <col min="2402" max="2410" width="0.85546875" style="118"/>
    <col min="2411" max="2411" width="0.85546875" style="118" customWidth="1"/>
    <col min="2412" max="2424" width="0.85546875" style="118"/>
    <col min="2425" max="2425" width="12.28515625" style="118" bestFit="1" customWidth="1"/>
    <col min="2426" max="2560" width="0.85546875" style="118"/>
    <col min="2561" max="2561" width="6" style="118" customWidth="1"/>
    <col min="2562" max="2583" width="0.85546875" style="118"/>
    <col min="2584" max="2584" width="2.5703125" style="118" customWidth="1"/>
    <col min="2585" max="2585" width="2.42578125" style="118" customWidth="1"/>
    <col min="2586" max="2647" width="0.85546875" style="118"/>
    <col min="2648" max="2648" width="1.7109375" style="118" customWidth="1"/>
    <col min="2649" max="2650" width="0.85546875" style="118"/>
    <col min="2651" max="2651" width="3.85546875" style="118" customWidth="1"/>
    <col min="2652" max="2656" width="0.85546875" style="118"/>
    <col min="2657" max="2657" width="11.42578125" style="118" bestFit="1" customWidth="1"/>
    <col min="2658" max="2666" width="0.85546875" style="118"/>
    <col min="2667" max="2667" width="0.85546875" style="118" customWidth="1"/>
    <col min="2668" max="2680" width="0.85546875" style="118"/>
    <col min="2681" max="2681" width="12.28515625" style="118" bestFit="1" customWidth="1"/>
    <col min="2682" max="2816" width="0.85546875" style="118"/>
    <col min="2817" max="2817" width="6" style="118" customWidth="1"/>
    <col min="2818" max="2839" width="0.85546875" style="118"/>
    <col min="2840" max="2840" width="2.5703125" style="118" customWidth="1"/>
    <col min="2841" max="2841" width="2.42578125" style="118" customWidth="1"/>
    <col min="2842" max="2903" width="0.85546875" style="118"/>
    <col min="2904" max="2904" width="1.7109375" style="118" customWidth="1"/>
    <col min="2905" max="2906" width="0.85546875" style="118"/>
    <col min="2907" max="2907" width="3.85546875" style="118" customWidth="1"/>
    <col min="2908" max="2912" width="0.85546875" style="118"/>
    <col min="2913" max="2913" width="11.42578125" style="118" bestFit="1" customWidth="1"/>
    <col min="2914" max="2922" width="0.85546875" style="118"/>
    <col min="2923" max="2923" width="0.85546875" style="118" customWidth="1"/>
    <col min="2924" max="2936" width="0.85546875" style="118"/>
    <col min="2937" max="2937" width="12.28515625" style="118" bestFit="1" customWidth="1"/>
    <col min="2938" max="3072" width="0.85546875" style="118"/>
    <col min="3073" max="3073" width="6" style="118" customWidth="1"/>
    <col min="3074" max="3095" width="0.85546875" style="118"/>
    <col min="3096" max="3096" width="2.5703125" style="118" customWidth="1"/>
    <col min="3097" max="3097" width="2.42578125" style="118" customWidth="1"/>
    <col min="3098" max="3159" width="0.85546875" style="118"/>
    <col min="3160" max="3160" width="1.7109375" style="118" customWidth="1"/>
    <col min="3161" max="3162" width="0.85546875" style="118"/>
    <col min="3163" max="3163" width="3.85546875" style="118" customWidth="1"/>
    <col min="3164" max="3168" width="0.85546875" style="118"/>
    <col min="3169" max="3169" width="11.42578125" style="118" bestFit="1" customWidth="1"/>
    <col min="3170" max="3178" width="0.85546875" style="118"/>
    <col min="3179" max="3179" width="0.85546875" style="118" customWidth="1"/>
    <col min="3180" max="3192" width="0.85546875" style="118"/>
    <col min="3193" max="3193" width="12.28515625" style="118" bestFit="1" customWidth="1"/>
    <col min="3194" max="3328" width="0.85546875" style="118"/>
    <col min="3329" max="3329" width="6" style="118" customWidth="1"/>
    <col min="3330" max="3351" width="0.85546875" style="118"/>
    <col min="3352" max="3352" width="2.5703125" style="118" customWidth="1"/>
    <col min="3353" max="3353" width="2.42578125" style="118" customWidth="1"/>
    <col min="3354" max="3415" width="0.85546875" style="118"/>
    <col min="3416" max="3416" width="1.7109375" style="118" customWidth="1"/>
    <col min="3417" max="3418" width="0.85546875" style="118"/>
    <col min="3419" max="3419" width="3.85546875" style="118" customWidth="1"/>
    <col min="3420" max="3424" width="0.85546875" style="118"/>
    <col min="3425" max="3425" width="11.42578125" style="118" bestFit="1" customWidth="1"/>
    <col min="3426" max="3434" width="0.85546875" style="118"/>
    <col min="3435" max="3435" width="0.85546875" style="118" customWidth="1"/>
    <col min="3436" max="3448" width="0.85546875" style="118"/>
    <col min="3449" max="3449" width="12.28515625" style="118" bestFit="1" customWidth="1"/>
    <col min="3450" max="3584" width="0.85546875" style="118"/>
    <col min="3585" max="3585" width="6" style="118" customWidth="1"/>
    <col min="3586" max="3607" width="0.85546875" style="118"/>
    <col min="3608" max="3608" width="2.5703125" style="118" customWidth="1"/>
    <col min="3609" max="3609" width="2.42578125" style="118" customWidth="1"/>
    <col min="3610" max="3671" width="0.85546875" style="118"/>
    <col min="3672" max="3672" width="1.7109375" style="118" customWidth="1"/>
    <col min="3673" max="3674" width="0.85546875" style="118"/>
    <col min="3675" max="3675" width="3.85546875" style="118" customWidth="1"/>
    <col min="3676" max="3680" width="0.85546875" style="118"/>
    <col min="3681" max="3681" width="11.42578125" style="118" bestFit="1" customWidth="1"/>
    <col min="3682" max="3690" width="0.85546875" style="118"/>
    <col min="3691" max="3691" width="0.85546875" style="118" customWidth="1"/>
    <col min="3692" max="3704" width="0.85546875" style="118"/>
    <col min="3705" max="3705" width="12.28515625" style="118" bestFit="1" customWidth="1"/>
    <col min="3706" max="3840" width="0.85546875" style="118"/>
    <col min="3841" max="3841" width="6" style="118" customWidth="1"/>
    <col min="3842" max="3863" width="0.85546875" style="118"/>
    <col min="3864" max="3864" width="2.5703125" style="118" customWidth="1"/>
    <col min="3865" max="3865" width="2.42578125" style="118" customWidth="1"/>
    <col min="3866" max="3927" width="0.85546875" style="118"/>
    <col min="3928" max="3928" width="1.7109375" style="118" customWidth="1"/>
    <col min="3929" max="3930" width="0.85546875" style="118"/>
    <col min="3931" max="3931" width="3.85546875" style="118" customWidth="1"/>
    <col min="3932" max="3936" width="0.85546875" style="118"/>
    <col min="3937" max="3937" width="11.42578125" style="118" bestFit="1" customWidth="1"/>
    <col min="3938" max="3946" width="0.85546875" style="118"/>
    <col min="3947" max="3947" width="0.85546875" style="118" customWidth="1"/>
    <col min="3948" max="3960" width="0.85546875" style="118"/>
    <col min="3961" max="3961" width="12.28515625" style="118" bestFit="1" customWidth="1"/>
    <col min="3962" max="4096" width="0.85546875" style="118"/>
    <col min="4097" max="4097" width="6" style="118" customWidth="1"/>
    <col min="4098" max="4119" width="0.85546875" style="118"/>
    <col min="4120" max="4120" width="2.5703125" style="118" customWidth="1"/>
    <col min="4121" max="4121" width="2.42578125" style="118" customWidth="1"/>
    <col min="4122" max="4183" width="0.85546875" style="118"/>
    <col min="4184" max="4184" width="1.7109375" style="118" customWidth="1"/>
    <col min="4185" max="4186" width="0.85546875" style="118"/>
    <col min="4187" max="4187" width="3.85546875" style="118" customWidth="1"/>
    <col min="4188" max="4192" width="0.85546875" style="118"/>
    <col min="4193" max="4193" width="11.42578125" style="118" bestFit="1" customWidth="1"/>
    <col min="4194" max="4202" width="0.85546875" style="118"/>
    <col min="4203" max="4203" width="0.85546875" style="118" customWidth="1"/>
    <col min="4204" max="4216" width="0.85546875" style="118"/>
    <col min="4217" max="4217" width="12.28515625" style="118" bestFit="1" customWidth="1"/>
    <col min="4218" max="4352" width="0.85546875" style="118"/>
    <col min="4353" max="4353" width="6" style="118" customWidth="1"/>
    <col min="4354" max="4375" width="0.85546875" style="118"/>
    <col min="4376" max="4376" width="2.5703125" style="118" customWidth="1"/>
    <col min="4377" max="4377" width="2.42578125" style="118" customWidth="1"/>
    <col min="4378" max="4439" width="0.85546875" style="118"/>
    <col min="4440" max="4440" width="1.7109375" style="118" customWidth="1"/>
    <col min="4441" max="4442" width="0.85546875" style="118"/>
    <col min="4443" max="4443" width="3.85546875" style="118" customWidth="1"/>
    <col min="4444" max="4448" width="0.85546875" style="118"/>
    <col min="4449" max="4449" width="11.42578125" style="118" bestFit="1" customWidth="1"/>
    <col min="4450" max="4458" width="0.85546875" style="118"/>
    <col min="4459" max="4459" width="0.85546875" style="118" customWidth="1"/>
    <col min="4460" max="4472" width="0.85546875" style="118"/>
    <col min="4473" max="4473" width="12.28515625" style="118" bestFit="1" customWidth="1"/>
    <col min="4474" max="4608" width="0.85546875" style="118"/>
    <col min="4609" max="4609" width="6" style="118" customWidth="1"/>
    <col min="4610" max="4631" width="0.85546875" style="118"/>
    <col min="4632" max="4632" width="2.5703125" style="118" customWidth="1"/>
    <col min="4633" max="4633" width="2.42578125" style="118" customWidth="1"/>
    <col min="4634" max="4695" width="0.85546875" style="118"/>
    <col min="4696" max="4696" width="1.7109375" style="118" customWidth="1"/>
    <col min="4697" max="4698" width="0.85546875" style="118"/>
    <col min="4699" max="4699" width="3.85546875" style="118" customWidth="1"/>
    <col min="4700" max="4704" width="0.85546875" style="118"/>
    <col min="4705" max="4705" width="11.42578125" style="118" bestFit="1" customWidth="1"/>
    <col min="4706" max="4714" width="0.85546875" style="118"/>
    <col min="4715" max="4715" width="0.85546875" style="118" customWidth="1"/>
    <col min="4716" max="4728" width="0.85546875" style="118"/>
    <col min="4729" max="4729" width="12.28515625" style="118" bestFit="1" customWidth="1"/>
    <col min="4730" max="4864" width="0.85546875" style="118"/>
    <col min="4865" max="4865" width="6" style="118" customWidth="1"/>
    <col min="4866" max="4887" width="0.85546875" style="118"/>
    <col min="4888" max="4888" width="2.5703125" style="118" customWidth="1"/>
    <col min="4889" max="4889" width="2.42578125" style="118" customWidth="1"/>
    <col min="4890" max="4951" width="0.85546875" style="118"/>
    <col min="4952" max="4952" width="1.7109375" style="118" customWidth="1"/>
    <col min="4953" max="4954" width="0.85546875" style="118"/>
    <col min="4955" max="4955" width="3.85546875" style="118" customWidth="1"/>
    <col min="4956" max="4960" width="0.85546875" style="118"/>
    <col min="4961" max="4961" width="11.42578125" style="118" bestFit="1" customWidth="1"/>
    <col min="4962" max="4970" width="0.85546875" style="118"/>
    <col min="4971" max="4971" width="0.85546875" style="118" customWidth="1"/>
    <col min="4972" max="4984" width="0.85546875" style="118"/>
    <col min="4985" max="4985" width="12.28515625" style="118" bestFit="1" customWidth="1"/>
    <col min="4986" max="5120" width="0.85546875" style="118"/>
    <col min="5121" max="5121" width="6" style="118" customWidth="1"/>
    <col min="5122" max="5143" width="0.85546875" style="118"/>
    <col min="5144" max="5144" width="2.5703125" style="118" customWidth="1"/>
    <col min="5145" max="5145" width="2.42578125" style="118" customWidth="1"/>
    <col min="5146" max="5207" width="0.85546875" style="118"/>
    <col min="5208" max="5208" width="1.7109375" style="118" customWidth="1"/>
    <col min="5209" max="5210" width="0.85546875" style="118"/>
    <col min="5211" max="5211" width="3.85546875" style="118" customWidth="1"/>
    <col min="5212" max="5216" width="0.85546875" style="118"/>
    <col min="5217" max="5217" width="11.42578125" style="118" bestFit="1" customWidth="1"/>
    <col min="5218" max="5226" width="0.85546875" style="118"/>
    <col min="5227" max="5227" width="0.85546875" style="118" customWidth="1"/>
    <col min="5228" max="5240" width="0.85546875" style="118"/>
    <col min="5241" max="5241" width="12.28515625" style="118" bestFit="1" customWidth="1"/>
    <col min="5242" max="5376" width="0.85546875" style="118"/>
    <col min="5377" max="5377" width="6" style="118" customWidth="1"/>
    <col min="5378" max="5399" width="0.85546875" style="118"/>
    <col min="5400" max="5400" width="2.5703125" style="118" customWidth="1"/>
    <col min="5401" max="5401" width="2.42578125" style="118" customWidth="1"/>
    <col min="5402" max="5463" width="0.85546875" style="118"/>
    <col min="5464" max="5464" width="1.7109375" style="118" customWidth="1"/>
    <col min="5465" max="5466" width="0.85546875" style="118"/>
    <col min="5467" max="5467" width="3.85546875" style="118" customWidth="1"/>
    <col min="5468" max="5472" width="0.85546875" style="118"/>
    <col min="5473" max="5473" width="11.42578125" style="118" bestFit="1" customWidth="1"/>
    <col min="5474" max="5482" width="0.85546875" style="118"/>
    <col min="5483" max="5483" width="0.85546875" style="118" customWidth="1"/>
    <col min="5484" max="5496" width="0.85546875" style="118"/>
    <col min="5497" max="5497" width="12.28515625" style="118" bestFit="1" customWidth="1"/>
    <col min="5498" max="5632" width="0.85546875" style="118"/>
    <col min="5633" max="5633" width="6" style="118" customWidth="1"/>
    <col min="5634" max="5655" width="0.85546875" style="118"/>
    <col min="5656" max="5656" width="2.5703125" style="118" customWidth="1"/>
    <col min="5657" max="5657" width="2.42578125" style="118" customWidth="1"/>
    <col min="5658" max="5719" width="0.85546875" style="118"/>
    <col min="5720" max="5720" width="1.7109375" style="118" customWidth="1"/>
    <col min="5721" max="5722" width="0.85546875" style="118"/>
    <col min="5723" max="5723" width="3.85546875" style="118" customWidth="1"/>
    <col min="5724" max="5728" width="0.85546875" style="118"/>
    <col min="5729" max="5729" width="11.42578125" style="118" bestFit="1" customWidth="1"/>
    <col min="5730" max="5738" width="0.85546875" style="118"/>
    <col min="5739" max="5739" width="0.85546875" style="118" customWidth="1"/>
    <col min="5740" max="5752" width="0.85546875" style="118"/>
    <col min="5753" max="5753" width="12.28515625" style="118" bestFit="1" customWidth="1"/>
    <col min="5754" max="5888" width="0.85546875" style="118"/>
    <col min="5889" max="5889" width="6" style="118" customWidth="1"/>
    <col min="5890" max="5911" width="0.85546875" style="118"/>
    <col min="5912" max="5912" width="2.5703125" style="118" customWidth="1"/>
    <col min="5913" max="5913" width="2.42578125" style="118" customWidth="1"/>
    <col min="5914" max="5975" width="0.85546875" style="118"/>
    <col min="5976" max="5976" width="1.7109375" style="118" customWidth="1"/>
    <col min="5977" max="5978" width="0.85546875" style="118"/>
    <col min="5979" max="5979" width="3.85546875" style="118" customWidth="1"/>
    <col min="5980" max="5984" width="0.85546875" style="118"/>
    <col min="5985" max="5985" width="11.42578125" style="118" bestFit="1" customWidth="1"/>
    <col min="5986" max="5994" width="0.85546875" style="118"/>
    <col min="5995" max="5995" width="0.85546875" style="118" customWidth="1"/>
    <col min="5996" max="6008" width="0.85546875" style="118"/>
    <col min="6009" max="6009" width="12.28515625" style="118" bestFit="1" customWidth="1"/>
    <col min="6010" max="6144" width="0.85546875" style="118"/>
    <col min="6145" max="6145" width="6" style="118" customWidth="1"/>
    <col min="6146" max="6167" width="0.85546875" style="118"/>
    <col min="6168" max="6168" width="2.5703125" style="118" customWidth="1"/>
    <col min="6169" max="6169" width="2.42578125" style="118" customWidth="1"/>
    <col min="6170" max="6231" width="0.85546875" style="118"/>
    <col min="6232" max="6232" width="1.7109375" style="118" customWidth="1"/>
    <col min="6233" max="6234" width="0.85546875" style="118"/>
    <col min="6235" max="6235" width="3.85546875" style="118" customWidth="1"/>
    <col min="6236" max="6240" width="0.85546875" style="118"/>
    <col min="6241" max="6241" width="11.42578125" style="118" bestFit="1" customWidth="1"/>
    <col min="6242" max="6250" width="0.85546875" style="118"/>
    <col min="6251" max="6251" width="0.85546875" style="118" customWidth="1"/>
    <col min="6252" max="6264" width="0.85546875" style="118"/>
    <col min="6265" max="6265" width="12.28515625" style="118" bestFit="1" customWidth="1"/>
    <col min="6266" max="6400" width="0.85546875" style="118"/>
    <col min="6401" max="6401" width="6" style="118" customWidth="1"/>
    <col min="6402" max="6423" width="0.85546875" style="118"/>
    <col min="6424" max="6424" width="2.5703125" style="118" customWidth="1"/>
    <col min="6425" max="6425" width="2.42578125" style="118" customWidth="1"/>
    <col min="6426" max="6487" width="0.85546875" style="118"/>
    <col min="6488" max="6488" width="1.7109375" style="118" customWidth="1"/>
    <col min="6489" max="6490" width="0.85546875" style="118"/>
    <col min="6491" max="6491" width="3.85546875" style="118" customWidth="1"/>
    <col min="6492" max="6496" width="0.85546875" style="118"/>
    <col min="6497" max="6497" width="11.42578125" style="118" bestFit="1" customWidth="1"/>
    <col min="6498" max="6506" width="0.85546875" style="118"/>
    <col min="6507" max="6507" width="0.85546875" style="118" customWidth="1"/>
    <col min="6508" max="6520" width="0.85546875" style="118"/>
    <col min="6521" max="6521" width="12.28515625" style="118" bestFit="1" customWidth="1"/>
    <col min="6522" max="6656" width="0.85546875" style="118"/>
    <col min="6657" max="6657" width="6" style="118" customWidth="1"/>
    <col min="6658" max="6679" width="0.85546875" style="118"/>
    <col min="6680" max="6680" width="2.5703125" style="118" customWidth="1"/>
    <col min="6681" max="6681" width="2.42578125" style="118" customWidth="1"/>
    <col min="6682" max="6743" width="0.85546875" style="118"/>
    <col min="6744" max="6744" width="1.7109375" style="118" customWidth="1"/>
    <col min="6745" max="6746" width="0.85546875" style="118"/>
    <col min="6747" max="6747" width="3.85546875" style="118" customWidth="1"/>
    <col min="6748" max="6752" width="0.85546875" style="118"/>
    <col min="6753" max="6753" width="11.42578125" style="118" bestFit="1" customWidth="1"/>
    <col min="6754" max="6762" width="0.85546875" style="118"/>
    <col min="6763" max="6763" width="0.85546875" style="118" customWidth="1"/>
    <col min="6764" max="6776" width="0.85546875" style="118"/>
    <col min="6777" max="6777" width="12.28515625" style="118" bestFit="1" customWidth="1"/>
    <col min="6778" max="6912" width="0.85546875" style="118"/>
    <col min="6913" max="6913" width="6" style="118" customWidth="1"/>
    <col min="6914" max="6935" width="0.85546875" style="118"/>
    <col min="6936" max="6936" width="2.5703125" style="118" customWidth="1"/>
    <col min="6937" max="6937" width="2.42578125" style="118" customWidth="1"/>
    <col min="6938" max="6999" width="0.85546875" style="118"/>
    <col min="7000" max="7000" width="1.7109375" style="118" customWidth="1"/>
    <col min="7001" max="7002" width="0.85546875" style="118"/>
    <col min="7003" max="7003" width="3.85546875" style="118" customWidth="1"/>
    <col min="7004" max="7008" width="0.85546875" style="118"/>
    <col min="7009" max="7009" width="11.42578125" style="118" bestFit="1" customWidth="1"/>
    <col min="7010" max="7018" width="0.85546875" style="118"/>
    <col min="7019" max="7019" width="0.85546875" style="118" customWidth="1"/>
    <col min="7020" max="7032" width="0.85546875" style="118"/>
    <col min="7033" max="7033" width="12.28515625" style="118" bestFit="1" customWidth="1"/>
    <col min="7034" max="7168" width="0.85546875" style="118"/>
    <col min="7169" max="7169" width="6" style="118" customWidth="1"/>
    <col min="7170" max="7191" width="0.85546875" style="118"/>
    <col min="7192" max="7192" width="2.5703125" style="118" customWidth="1"/>
    <col min="7193" max="7193" width="2.42578125" style="118" customWidth="1"/>
    <col min="7194" max="7255" width="0.85546875" style="118"/>
    <col min="7256" max="7256" width="1.7109375" style="118" customWidth="1"/>
    <col min="7257" max="7258" width="0.85546875" style="118"/>
    <col min="7259" max="7259" width="3.85546875" style="118" customWidth="1"/>
    <col min="7260" max="7264" width="0.85546875" style="118"/>
    <col min="7265" max="7265" width="11.42578125" style="118" bestFit="1" customWidth="1"/>
    <col min="7266" max="7274" width="0.85546875" style="118"/>
    <col min="7275" max="7275" width="0.85546875" style="118" customWidth="1"/>
    <col min="7276" max="7288" width="0.85546875" style="118"/>
    <col min="7289" max="7289" width="12.28515625" style="118" bestFit="1" customWidth="1"/>
    <col min="7290" max="7424" width="0.85546875" style="118"/>
    <col min="7425" max="7425" width="6" style="118" customWidth="1"/>
    <col min="7426" max="7447" width="0.85546875" style="118"/>
    <col min="7448" max="7448" width="2.5703125" style="118" customWidth="1"/>
    <col min="7449" max="7449" width="2.42578125" style="118" customWidth="1"/>
    <col min="7450" max="7511" width="0.85546875" style="118"/>
    <col min="7512" max="7512" width="1.7109375" style="118" customWidth="1"/>
    <col min="7513" max="7514" width="0.85546875" style="118"/>
    <col min="7515" max="7515" width="3.85546875" style="118" customWidth="1"/>
    <col min="7516" max="7520" width="0.85546875" style="118"/>
    <col min="7521" max="7521" width="11.42578125" style="118" bestFit="1" customWidth="1"/>
    <col min="7522" max="7530" width="0.85546875" style="118"/>
    <col min="7531" max="7531" width="0.85546875" style="118" customWidth="1"/>
    <col min="7532" max="7544" width="0.85546875" style="118"/>
    <col min="7545" max="7545" width="12.28515625" style="118" bestFit="1" customWidth="1"/>
    <col min="7546" max="7680" width="0.85546875" style="118"/>
    <col min="7681" max="7681" width="6" style="118" customWidth="1"/>
    <col min="7682" max="7703" width="0.85546875" style="118"/>
    <col min="7704" max="7704" width="2.5703125" style="118" customWidth="1"/>
    <col min="7705" max="7705" width="2.42578125" style="118" customWidth="1"/>
    <col min="7706" max="7767" width="0.85546875" style="118"/>
    <col min="7768" max="7768" width="1.7109375" style="118" customWidth="1"/>
    <col min="7769" max="7770" width="0.85546875" style="118"/>
    <col min="7771" max="7771" width="3.85546875" style="118" customWidth="1"/>
    <col min="7772" max="7776" width="0.85546875" style="118"/>
    <col min="7777" max="7777" width="11.42578125" style="118" bestFit="1" customWidth="1"/>
    <col min="7778" max="7786" width="0.85546875" style="118"/>
    <col min="7787" max="7787" width="0.85546875" style="118" customWidth="1"/>
    <col min="7788" max="7800" width="0.85546875" style="118"/>
    <col min="7801" max="7801" width="12.28515625" style="118" bestFit="1" customWidth="1"/>
    <col min="7802" max="7936" width="0.85546875" style="118"/>
    <col min="7937" max="7937" width="6" style="118" customWidth="1"/>
    <col min="7938" max="7959" width="0.85546875" style="118"/>
    <col min="7960" max="7960" width="2.5703125" style="118" customWidth="1"/>
    <col min="7961" max="7961" width="2.42578125" style="118" customWidth="1"/>
    <col min="7962" max="8023" width="0.85546875" style="118"/>
    <col min="8024" max="8024" width="1.7109375" style="118" customWidth="1"/>
    <col min="8025" max="8026" width="0.85546875" style="118"/>
    <col min="8027" max="8027" width="3.85546875" style="118" customWidth="1"/>
    <col min="8028" max="8032" width="0.85546875" style="118"/>
    <col min="8033" max="8033" width="11.42578125" style="118" bestFit="1" customWidth="1"/>
    <col min="8034" max="8042" width="0.85546875" style="118"/>
    <col min="8043" max="8043" width="0.85546875" style="118" customWidth="1"/>
    <col min="8044" max="8056" width="0.85546875" style="118"/>
    <col min="8057" max="8057" width="12.28515625" style="118" bestFit="1" customWidth="1"/>
    <col min="8058" max="8192" width="0.85546875" style="118"/>
    <col min="8193" max="8193" width="6" style="118" customWidth="1"/>
    <col min="8194" max="8215" width="0.85546875" style="118"/>
    <col min="8216" max="8216" width="2.5703125" style="118" customWidth="1"/>
    <col min="8217" max="8217" width="2.42578125" style="118" customWidth="1"/>
    <col min="8218" max="8279" width="0.85546875" style="118"/>
    <col min="8280" max="8280" width="1.7109375" style="118" customWidth="1"/>
    <col min="8281" max="8282" width="0.85546875" style="118"/>
    <col min="8283" max="8283" width="3.85546875" style="118" customWidth="1"/>
    <col min="8284" max="8288" width="0.85546875" style="118"/>
    <col min="8289" max="8289" width="11.42578125" style="118" bestFit="1" customWidth="1"/>
    <col min="8290" max="8298" width="0.85546875" style="118"/>
    <col min="8299" max="8299" width="0.85546875" style="118" customWidth="1"/>
    <col min="8300" max="8312" width="0.85546875" style="118"/>
    <col min="8313" max="8313" width="12.28515625" style="118" bestFit="1" customWidth="1"/>
    <col min="8314" max="8448" width="0.85546875" style="118"/>
    <col min="8449" max="8449" width="6" style="118" customWidth="1"/>
    <col min="8450" max="8471" width="0.85546875" style="118"/>
    <col min="8472" max="8472" width="2.5703125" style="118" customWidth="1"/>
    <col min="8473" max="8473" width="2.42578125" style="118" customWidth="1"/>
    <col min="8474" max="8535" width="0.85546875" style="118"/>
    <col min="8536" max="8536" width="1.7109375" style="118" customWidth="1"/>
    <col min="8537" max="8538" width="0.85546875" style="118"/>
    <col min="8539" max="8539" width="3.85546875" style="118" customWidth="1"/>
    <col min="8540" max="8544" width="0.85546875" style="118"/>
    <col min="8545" max="8545" width="11.42578125" style="118" bestFit="1" customWidth="1"/>
    <col min="8546" max="8554" width="0.85546875" style="118"/>
    <col min="8555" max="8555" width="0.85546875" style="118" customWidth="1"/>
    <col min="8556" max="8568" width="0.85546875" style="118"/>
    <col min="8569" max="8569" width="12.28515625" style="118" bestFit="1" customWidth="1"/>
    <col min="8570" max="8704" width="0.85546875" style="118"/>
    <col min="8705" max="8705" width="6" style="118" customWidth="1"/>
    <col min="8706" max="8727" width="0.85546875" style="118"/>
    <col min="8728" max="8728" width="2.5703125" style="118" customWidth="1"/>
    <col min="8729" max="8729" width="2.42578125" style="118" customWidth="1"/>
    <col min="8730" max="8791" width="0.85546875" style="118"/>
    <col min="8792" max="8792" width="1.7109375" style="118" customWidth="1"/>
    <col min="8793" max="8794" width="0.85546875" style="118"/>
    <col min="8795" max="8795" width="3.85546875" style="118" customWidth="1"/>
    <col min="8796" max="8800" width="0.85546875" style="118"/>
    <col min="8801" max="8801" width="11.42578125" style="118" bestFit="1" customWidth="1"/>
    <col min="8802" max="8810" width="0.85546875" style="118"/>
    <col min="8811" max="8811" width="0.85546875" style="118" customWidth="1"/>
    <col min="8812" max="8824" width="0.85546875" style="118"/>
    <col min="8825" max="8825" width="12.28515625" style="118" bestFit="1" customWidth="1"/>
    <col min="8826" max="8960" width="0.85546875" style="118"/>
    <col min="8961" max="8961" width="6" style="118" customWidth="1"/>
    <col min="8962" max="8983" width="0.85546875" style="118"/>
    <col min="8984" max="8984" width="2.5703125" style="118" customWidth="1"/>
    <col min="8985" max="8985" width="2.42578125" style="118" customWidth="1"/>
    <col min="8986" max="9047" width="0.85546875" style="118"/>
    <col min="9048" max="9048" width="1.7109375" style="118" customWidth="1"/>
    <col min="9049" max="9050" width="0.85546875" style="118"/>
    <col min="9051" max="9051" width="3.85546875" style="118" customWidth="1"/>
    <col min="9052" max="9056" width="0.85546875" style="118"/>
    <col min="9057" max="9057" width="11.42578125" style="118" bestFit="1" customWidth="1"/>
    <col min="9058" max="9066" width="0.85546875" style="118"/>
    <col min="9067" max="9067" width="0.85546875" style="118" customWidth="1"/>
    <col min="9068" max="9080" width="0.85546875" style="118"/>
    <col min="9081" max="9081" width="12.28515625" style="118" bestFit="1" customWidth="1"/>
    <col min="9082" max="9216" width="0.85546875" style="118"/>
    <col min="9217" max="9217" width="6" style="118" customWidth="1"/>
    <col min="9218" max="9239" width="0.85546875" style="118"/>
    <col min="9240" max="9240" width="2.5703125" style="118" customWidth="1"/>
    <col min="9241" max="9241" width="2.42578125" style="118" customWidth="1"/>
    <col min="9242" max="9303" width="0.85546875" style="118"/>
    <col min="9304" max="9304" width="1.7109375" style="118" customWidth="1"/>
    <col min="9305" max="9306" width="0.85546875" style="118"/>
    <col min="9307" max="9307" width="3.85546875" style="118" customWidth="1"/>
    <col min="9308" max="9312" width="0.85546875" style="118"/>
    <col min="9313" max="9313" width="11.42578125" style="118" bestFit="1" customWidth="1"/>
    <col min="9314" max="9322" width="0.85546875" style="118"/>
    <col min="9323" max="9323" width="0.85546875" style="118" customWidth="1"/>
    <col min="9324" max="9336" width="0.85546875" style="118"/>
    <col min="9337" max="9337" width="12.28515625" style="118" bestFit="1" customWidth="1"/>
    <col min="9338" max="9472" width="0.85546875" style="118"/>
    <col min="9473" max="9473" width="6" style="118" customWidth="1"/>
    <col min="9474" max="9495" width="0.85546875" style="118"/>
    <col min="9496" max="9496" width="2.5703125" style="118" customWidth="1"/>
    <col min="9497" max="9497" width="2.42578125" style="118" customWidth="1"/>
    <col min="9498" max="9559" width="0.85546875" style="118"/>
    <col min="9560" max="9560" width="1.7109375" style="118" customWidth="1"/>
    <col min="9561" max="9562" width="0.85546875" style="118"/>
    <col min="9563" max="9563" width="3.85546875" style="118" customWidth="1"/>
    <col min="9564" max="9568" width="0.85546875" style="118"/>
    <col min="9569" max="9569" width="11.42578125" style="118" bestFit="1" customWidth="1"/>
    <col min="9570" max="9578" width="0.85546875" style="118"/>
    <col min="9579" max="9579" width="0.85546875" style="118" customWidth="1"/>
    <col min="9580" max="9592" width="0.85546875" style="118"/>
    <col min="9593" max="9593" width="12.28515625" style="118" bestFit="1" customWidth="1"/>
    <col min="9594" max="9728" width="0.85546875" style="118"/>
    <col min="9729" max="9729" width="6" style="118" customWidth="1"/>
    <col min="9730" max="9751" width="0.85546875" style="118"/>
    <col min="9752" max="9752" width="2.5703125" style="118" customWidth="1"/>
    <col min="9753" max="9753" width="2.42578125" style="118" customWidth="1"/>
    <col min="9754" max="9815" width="0.85546875" style="118"/>
    <col min="9816" max="9816" width="1.7109375" style="118" customWidth="1"/>
    <col min="9817" max="9818" width="0.85546875" style="118"/>
    <col min="9819" max="9819" width="3.85546875" style="118" customWidth="1"/>
    <col min="9820" max="9824" width="0.85546875" style="118"/>
    <col min="9825" max="9825" width="11.42578125" style="118" bestFit="1" customWidth="1"/>
    <col min="9826" max="9834" width="0.85546875" style="118"/>
    <col min="9835" max="9835" width="0.85546875" style="118" customWidth="1"/>
    <col min="9836" max="9848" width="0.85546875" style="118"/>
    <col min="9849" max="9849" width="12.28515625" style="118" bestFit="1" customWidth="1"/>
    <col min="9850" max="9984" width="0.85546875" style="118"/>
    <col min="9985" max="9985" width="6" style="118" customWidth="1"/>
    <col min="9986" max="10007" width="0.85546875" style="118"/>
    <col min="10008" max="10008" width="2.5703125" style="118" customWidth="1"/>
    <col min="10009" max="10009" width="2.42578125" style="118" customWidth="1"/>
    <col min="10010" max="10071" width="0.85546875" style="118"/>
    <col min="10072" max="10072" width="1.7109375" style="118" customWidth="1"/>
    <col min="10073" max="10074" width="0.85546875" style="118"/>
    <col min="10075" max="10075" width="3.85546875" style="118" customWidth="1"/>
    <col min="10076" max="10080" width="0.85546875" style="118"/>
    <col min="10081" max="10081" width="11.42578125" style="118" bestFit="1" customWidth="1"/>
    <col min="10082" max="10090" width="0.85546875" style="118"/>
    <col min="10091" max="10091" width="0.85546875" style="118" customWidth="1"/>
    <col min="10092" max="10104" width="0.85546875" style="118"/>
    <col min="10105" max="10105" width="12.28515625" style="118" bestFit="1" customWidth="1"/>
    <col min="10106" max="10240" width="0.85546875" style="118"/>
    <col min="10241" max="10241" width="6" style="118" customWidth="1"/>
    <col min="10242" max="10263" width="0.85546875" style="118"/>
    <col min="10264" max="10264" width="2.5703125" style="118" customWidth="1"/>
    <col min="10265" max="10265" width="2.42578125" style="118" customWidth="1"/>
    <col min="10266" max="10327" width="0.85546875" style="118"/>
    <col min="10328" max="10328" width="1.7109375" style="118" customWidth="1"/>
    <col min="10329" max="10330" width="0.85546875" style="118"/>
    <col min="10331" max="10331" width="3.85546875" style="118" customWidth="1"/>
    <col min="10332" max="10336" width="0.85546875" style="118"/>
    <col min="10337" max="10337" width="11.42578125" style="118" bestFit="1" customWidth="1"/>
    <col min="10338" max="10346" width="0.85546875" style="118"/>
    <col min="10347" max="10347" width="0.85546875" style="118" customWidth="1"/>
    <col min="10348" max="10360" width="0.85546875" style="118"/>
    <col min="10361" max="10361" width="12.28515625" style="118" bestFit="1" customWidth="1"/>
    <col min="10362" max="10496" width="0.85546875" style="118"/>
    <col min="10497" max="10497" width="6" style="118" customWidth="1"/>
    <col min="10498" max="10519" width="0.85546875" style="118"/>
    <col min="10520" max="10520" width="2.5703125" style="118" customWidth="1"/>
    <col min="10521" max="10521" width="2.42578125" style="118" customWidth="1"/>
    <col min="10522" max="10583" width="0.85546875" style="118"/>
    <col min="10584" max="10584" width="1.7109375" style="118" customWidth="1"/>
    <col min="10585" max="10586" width="0.85546875" style="118"/>
    <col min="10587" max="10587" width="3.85546875" style="118" customWidth="1"/>
    <col min="10588" max="10592" width="0.85546875" style="118"/>
    <col min="10593" max="10593" width="11.42578125" style="118" bestFit="1" customWidth="1"/>
    <col min="10594" max="10602" width="0.85546875" style="118"/>
    <col min="10603" max="10603" width="0.85546875" style="118" customWidth="1"/>
    <col min="10604" max="10616" width="0.85546875" style="118"/>
    <col min="10617" max="10617" width="12.28515625" style="118" bestFit="1" customWidth="1"/>
    <col min="10618" max="10752" width="0.85546875" style="118"/>
    <col min="10753" max="10753" width="6" style="118" customWidth="1"/>
    <col min="10754" max="10775" width="0.85546875" style="118"/>
    <col min="10776" max="10776" width="2.5703125" style="118" customWidth="1"/>
    <col min="10777" max="10777" width="2.42578125" style="118" customWidth="1"/>
    <col min="10778" max="10839" width="0.85546875" style="118"/>
    <col min="10840" max="10840" width="1.7109375" style="118" customWidth="1"/>
    <col min="10841" max="10842" width="0.85546875" style="118"/>
    <col min="10843" max="10843" width="3.85546875" style="118" customWidth="1"/>
    <col min="10844" max="10848" width="0.85546875" style="118"/>
    <col min="10849" max="10849" width="11.42578125" style="118" bestFit="1" customWidth="1"/>
    <col min="10850" max="10858" width="0.85546875" style="118"/>
    <col min="10859" max="10859" width="0.85546875" style="118" customWidth="1"/>
    <col min="10860" max="10872" width="0.85546875" style="118"/>
    <col min="10873" max="10873" width="12.28515625" style="118" bestFit="1" customWidth="1"/>
    <col min="10874" max="11008" width="0.85546875" style="118"/>
    <col min="11009" max="11009" width="6" style="118" customWidth="1"/>
    <col min="11010" max="11031" width="0.85546875" style="118"/>
    <col min="11032" max="11032" width="2.5703125" style="118" customWidth="1"/>
    <col min="11033" max="11033" width="2.42578125" style="118" customWidth="1"/>
    <col min="11034" max="11095" width="0.85546875" style="118"/>
    <col min="11096" max="11096" width="1.7109375" style="118" customWidth="1"/>
    <col min="11097" max="11098" width="0.85546875" style="118"/>
    <col min="11099" max="11099" width="3.85546875" style="118" customWidth="1"/>
    <col min="11100" max="11104" width="0.85546875" style="118"/>
    <col min="11105" max="11105" width="11.42578125" style="118" bestFit="1" customWidth="1"/>
    <col min="11106" max="11114" width="0.85546875" style="118"/>
    <col min="11115" max="11115" width="0.85546875" style="118" customWidth="1"/>
    <col min="11116" max="11128" width="0.85546875" style="118"/>
    <col min="11129" max="11129" width="12.28515625" style="118" bestFit="1" customWidth="1"/>
    <col min="11130" max="11264" width="0.85546875" style="118"/>
    <col min="11265" max="11265" width="6" style="118" customWidth="1"/>
    <col min="11266" max="11287" width="0.85546875" style="118"/>
    <col min="11288" max="11288" width="2.5703125" style="118" customWidth="1"/>
    <col min="11289" max="11289" width="2.42578125" style="118" customWidth="1"/>
    <col min="11290" max="11351" width="0.85546875" style="118"/>
    <col min="11352" max="11352" width="1.7109375" style="118" customWidth="1"/>
    <col min="11353" max="11354" width="0.85546875" style="118"/>
    <col min="11355" max="11355" width="3.85546875" style="118" customWidth="1"/>
    <col min="11356" max="11360" width="0.85546875" style="118"/>
    <col min="11361" max="11361" width="11.42578125" style="118" bestFit="1" customWidth="1"/>
    <col min="11362" max="11370" width="0.85546875" style="118"/>
    <col min="11371" max="11371" width="0.85546875" style="118" customWidth="1"/>
    <col min="11372" max="11384" width="0.85546875" style="118"/>
    <col min="11385" max="11385" width="12.28515625" style="118" bestFit="1" customWidth="1"/>
    <col min="11386" max="11520" width="0.85546875" style="118"/>
    <col min="11521" max="11521" width="6" style="118" customWidth="1"/>
    <col min="11522" max="11543" width="0.85546875" style="118"/>
    <col min="11544" max="11544" width="2.5703125" style="118" customWidth="1"/>
    <col min="11545" max="11545" width="2.42578125" style="118" customWidth="1"/>
    <col min="11546" max="11607" width="0.85546875" style="118"/>
    <col min="11608" max="11608" width="1.7109375" style="118" customWidth="1"/>
    <col min="11609" max="11610" width="0.85546875" style="118"/>
    <col min="11611" max="11611" width="3.85546875" style="118" customWidth="1"/>
    <col min="11612" max="11616" width="0.85546875" style="118"/>
    <col min="11617" max="11617" width="11.42578125" style="118" bestFit="1" customWidth="1"/>
    <col min="11618" max="11626" width="0.85546875" style="118"/>
    <col min="11627" max="11627" width="0.85546875" style="118" customWidth="1"/>
    <col min="11628" max="11640" width="0.85546875" style="118"/>
    <col min="11641" max="11641" width="12.28515625" style="118" bestFit="1" customWidth="1"/>
    <col min="11642" max="11776" width="0.85546875" style="118"/>
    <col min="11777" max="11777" width="6" style="118" customWidth="1"/>
    <col min="11778" max="11799" width="0.85546875" style="118"/>
    <col min="11800" max="11800" width="2.5703125" style="118" customWidth="1"/>
    <col min="11801" max="11801" width="2.42578125" style="118" customWidth="1"/>
    <col min="11802" max="11863" width="0.85546875" style="118"/>
    <col min="11864" max="11864" width="1.7109375" style="118" customWidth="1"/>
    <col min="11865" max="11866" width="0.85546875" style="118"/>
    <col min="11867" max="11867" width="3.85546875" style="118" customWidth="1"/>
    <col min="11868" max="11872" width="0.85546875" style="118"/>
    <col min="11873" max="11873" width="11.42578125" style="118" bestFit="1" customWidth="1"/>
    <col min="11874" max="11882" width="0.85546875" style="118"/>
    <col min="11883" max="11883" width="0.85546875" style="118" customWidth="1"/>
    <col min="11884" max="11896" width="0.85546875" style="118"/>
    <col min="11897" max="11897" width="12.28515625" style="118" bestFit="1" customWidth="1"/>
    <col min="11898" max="12032" width="0.85546875" style="118"/>
    <col min="12033" max="12033" width="6" style="118" customWidth="1"/>
    <col min="12034" max="12055" width="0.85546875" style="118"/>
    <col min="12056" max="12056" width="2.5703125" style="118" customWidth="1"/>
    <col min="12057" max="12057" width="2.42578125" style="118" customWidth="1"/>
    <col min="12058" max="12119" width="0.85546875" style="118"/>
    <col min="12120" max="12120" width="1.7109375" style="118" customWidth="1"/>
    <col min="12121" max="12122" width="0.85546875" style="118"/>
    <col min="12123" max="12123" width="3.85546875" style="118" customWidth="1"/>
    <col min="12124" max="12128" width="0.85546875" style="118"/>
    <col min="12129" max="12129" width="11.42578125" style="118" bestFit="1" customWidth="1"/>
    <col min="12130" max="12138" width="0.85546875" style="118"/>
    <col min="12139" max="12139" width="0.85546875" style="118" customWidth="1"/>
    <col min="12140" max="12152" width="0.85546875" style="118"/>
    <col min="12153" max="12153" width="12.28515625" style="118" bestFit="1" customWidth="1"/>
    <col min="12154" max="12288" width="0.85546875" style="118"/>
    <col min="12289" max="12289" width="6" style="118" customWidth="1"/>
    <col min="12290" max="12311" width="0.85546875" style="118"/>
    <col min="12312" max="12312" width="2.5703125" style="118" customWidth="1"/>
    <col min="12313" max="12313" width="2.42578125" style="118" customWidth="1"/>
    <col min="12314" max="12375" width="0.85546875" style="118"/>
    <col min="12376" max="12376" width="1.7109375" style="118" customWidth="1"/>
    <col min="12377" max="12378" width="0.85546875" style="118"/>
    <col min="12379" max="12379" width="3.85546875" style="118" customWidth="1"/>
    <col min="12380" max="12384" width="0.85546875" style="118"/>
    <col min="12385" max="12385" width="11.42578125" style="118" bestFit="1" customWidth="1"/>
    <col min="12386" max="12394" width="0.85546875" style="118"/>
    <col min="12395" max="12395" width="0.85546875" style="118" customWidth="1"/>
    <col min="12396" max="12408" width="0.85546875" style="118"/>
    <col min="12409" max="12409" width="12.28515625" style="118" bestFit="1" customWidth="1"/>
    <col min="12410" max="12544" width="0.85546875" style="118"/>
    <col min="12545" max="12545" width="6" style="118" customWidth="1"/>
    <col min="12546" max="12567" width="0.85546875" style="118"/>
    <col min="12568" max="12568" width="2.5703125" style="118" customWidth="1"/>
    <col min="12569" max="12569" width="2.42578125" style="118" customWidth="1"/>
    <col min="12570" max="12631" width="0.85546875" style="118"/>
    <col min="12632" max="12632" width="1.7109375" style="118" customWidth="1"/>
    <col min="12633" max="12634" width="0.85546875" style="118"/>
    <col min="12635" max="12635" width="3.85546875" style="118" customWidth="1"/>
    <col min="12636" max="12640" width="0.85546875" style="118"/>
    <col min="12641" max="12641" width="11.42578125" style="118" bestFit="1" customWidth="1"/>
    <col min="12642" max="12650" width="0.85546875" style="118"/>
    <col min="12651" max="12651" width="0.85546875" style="118" customWidth="1"/>
    <col min="12652" max="12664" width="0.85546875" style="118"/>
    <col min="12665" max="12665" width="12.28515625" style="118" bestFit="1" customWidth="1"/>
    <col min="12666" max="12800" width="0.85546875" style="118"/>
    <col min="12801" max="12801" width="6" style="118" customWidth="1"/>
    <col min="12802" max="12823" width="0.85546875" style="118"/>
    <col min="12824" max="12824" width="2.5703125" style="118" customWidth="1"/>
    <col min="12825" max="12825" width="2.42578125" style="118" customWidth="1"/>
    <col min="12826" max="12887" width="0.85546875" style="118"/>
    <col min="12888" max="12888" width="1.7109375" style="118" customWidth="1"/>
    <col min="12889" max="12890" width="0.85546875" style="118"/>
    <col min="12891" max="12891" width="3.85546875" style="118" customWidth="1"/>
    <col min="12892" max="12896" width="0.85546875" style="118"/>
    <col min="12897" max="12897" width="11.42578125" style="118" bestFit="1" customWidth="1"/>
    <col min="12898" max="12906" width="0.85546875" style="118"/>
    <col min="12907" max="12907" width="0.85546875" style="118" customWidth="1"/>
    <col min="12908" max="12920" width="0.85546875" style="118"/>
    <col min="12921" max="12921" width="12.28515625" style="118" bestFit="1" customWidth="1"/>
    <col min="12922" max="13056" width="0.85546875" style="118"/>
    <col min="13057" max="13057" width="6" style="118" customWidth="1"/>
    <col min="13058" max="13079" width="0.85546875" style="118"/>
    <col min="13080" max="13080" width="2.5703125" style="118" customWidth="1"/>
    <col min="13081" max="13081" width="2.42578125" style="118" customWidth="1"/>
    <col min="13082" max="13143" width="0.85546875" style="118"/>
    <col min="13144" max="13144" width="1.7109375" style="118" customWidth="1"/>
    <col min="13145" max="13146" width="0.85546875" style="118"/>
    <col min="13147" max="13147" width="3.85546875" style="118" customWidth="1"/>
    <col min="13148" max="13152" width="0.85546875" style="118"/>
    <col min="13153" max="13153" width="11.42578125" style="118" bestFit="1" customWidth="1"/>
    <col min="13154" max="13162" width="0.85546875" style="118"/>
    <col min="13163" max="13163" width="0.85546875" style="118" customWidth="1"/>
    <col min="13164" max="13176" width="0.85546875" style="118"/>
    <col min="13177" max="13177" width="12.28515625" style="118" bestFit="1" customWidth="1"/>
    <col min="13178" max="13312" width="0.85546875" style="118"/>
    <col min="13313" max="13313" width="6" style="118" customWidth="1"/>
    <col min="13314" max="13335" width="0.85546875" style="118"/>
    <col min="13336" max="13336" width="2.5703125" style="118" customWidth="1"/>
    <col min="13337" max="13337" width="2.42578125" style="118" customWidth="1"/>
    <col min="13338" max="13399" width="0.85546875" style="118"/>
    <col min="13400" max="13400" width="1.7109375" style="118" customWidth="1"/>
    <col min="13401" max="13402" width="0.85546875" style="118"/>
    <col min="13403" max="13403" width="3.85546875" style="118" customWidth="1"/>
    <col min="13404" max="13408" width="0.85546875" style="118"/>
    <col min="13409" max="13409" width="11.42578125" style="118" bestFit="1" customWidth="1"/>
    <col min="13410" max="13418" width="0.85546875" style="118"/>
    <col min="13419" max="13419" width="0.85546875" style="118" customWidth="1"/>
    <col min="13420" max="13432" width="0.85546875" style="118"/>
    <col min="13433" max="13433" width="12.28515625" style="118" bestFit="1" customWidth="1"/>
    <col min="13434" max="13568" width="0.85546875" style="118"/>
    <col min="13569" max="13569" width="6" style="118" customWidth="1"/>
    <col min="13570" max="13591" width="0.85546875" style="118"/>
    <col min="13592" max="13592" width="2.5703125" style="118" customWidth="1"/>
    <col min="13593" max="13593" width="2.42578125" style="118" customWidth="1"/>
    <col min="13594" max="13655" width="0.85546875" style="118"/>
    <col min="13656" max="13656" width="1.7109375" style="118" customWidth="1"/>
    <col min="13657" max="13658" width="0.85546875" style="118"/>
    <col min="13659" max="13659" width="3.85546875" style="118" customWidth="1"/>
    <col min="13660" max="13664" width="0.85546875" style="118"/>
    <col min="13665" max="13665" width="11.42578125" style="118" bestFit="1" customWidth="1"/>
    <col min="13666" max="13674" width="0.85546875" style="118"/>
    <col min="13675" max="13675" width="0.85546875" style="118" customWidth="1"/>
    <col min="13676" max="13688" width="0.85546875" style="118"/>
    <col min="13689" max="13689" width="12.28515625" style="118" bestFit="1" customWidth="1"/>
    <col min="13690" max="13824" width="0.85546875" style="118"/>
    <col min="13825" max="13825" width="6" style="118" customWidth="1"/>
    <col min="13826" max="13847" width="0.85546875" style="118"/>
    <col min="13848" max="13848" width="2.5703125" style="118" customWidth="1"/>
    <col min="13849" max="13849" width="2.42578125" style="118" customWidth="1"/>
    <col min="13850" max="13911" width="0.85546875" style="118"/>
    <col min="13912" max="13912" width="1.7109375" style="118" customWidth="1"/>
    <col min="13913" max="13914" width="0.85546875" style="118"/>
    <col min="13915" max="13915" width="3.85546875" style="118" customWidth="1"/>
    <col min="13916" max="13920" width="0.85546875" style="118"/>
    <col min="13921" max="13921" width="11.42578125" style="118" bestFit="1" customWidth="1"/>
    <col min="13922" max="13930" width="0.85546875" style="118"/>
    <col min="13931" max="13931" width="0.85546875" style="118" customWidth="1"/>
    <col min="13932" max="13944" width="0.85546875" style="118"/>
    <col min="13945" max="13945" width="12.28515625" style="118" bestFit="1" customWidth="1"/>
    <col min="13946" max="14080" width="0.85546875" style="118"/>
    <col min="14081" max="14081" width="6" style="118" customWidth="1"/>
    <col min="14082" max="14103" width="0.85546875" style="118"/>
    <col min="14104" max="14104" width="2.5703125" style="118" customWidth="1"/>
    <col min="14105" max="14105" width="2.42578125" style="118" customWidth="1"/>
    <col min="14106" max="14167" width="0.85546875" style="118"/>
    <col min="14168" max="14168" width="1.7109375" style="118" customWidth="1"/>
    <col min="14169" max="14170" width="0.85546875" style="118"/>
    <col min="14171" max="14171" width="3.85546875" style="118" customWidth="1"/>
    <col min="14172" max="14176" width="0.85546875" style="118"/>
    <col min="14177" max="14177" width="11.42578125" style="118" bestFit="1" customWidth="1"/>
    <col min="14178" max="14186" width="0.85546875" style="118"/>
    <col min="14187" max="14187" width="0.85546875" style="118" customWidth="1"/>
    <col min="14188" max="14200" width="0.85546875" style="118"/>
    <col min="14201" max="14201" width="12.28515625" style="118" bestFit="1" customWidth="1"/>
    <col min="14202" max="14336" width="0.85546875" style="118"/>
    <col min="14337" max="14337" width="6" style="118" customWidth="1"/>
    <col min="14338" max="14359" width="0.85546875" style="118"/>
    <col min="14360" max="14360" width="2.5703125" style="118" customWidth="1"/>
    <col min="14361" max="14361" width="2.42578125" style="118" customWidth="1"/>
    <col min="14362" max="14423" width="0.85546875" style="118"/>
    <col min="14424" max="14424" width="1.7109375" style="118" customWidth="1"/>
    <col min="14425" max="14426" width="0.85546875" style="118"/>
    <col min="14427" max="14427" width="3.85546875" style="118" customWidth="1"/>
    <col min="14428" max="14432" width="0.85546875" style="118"/>
    <col min="14433" max="14433" width="11.42578125" style="118" bestFit="1" customWidth="1"/>
    <col min="14434" max="14442" width="0.85546875" style="118"/>
    <col min="14443" max="14443" width="0.85546875" style="118" customWidth="1"/>
    <col min="14444" max="14456" width="0.85546875" style="118"/>
    <col min="14457" max="14457" width="12.28515625" style="118" bestFit="1" customWidth="1"/>
    <col min="14458" max="14592" width="0.85546875" style="118"/>
    <col min="14593" max="14593" width="6" style="118" customWidth="1"/>
    <col min="14594" max="14615" width="0.85546875" style="118"/>
    <col min="14616" max="14616" width="2.5703125" style="118" customWidth="1"/>
    <col min="14617" max="14617" width="2.42578125" style="118" customWidth="1"/>
    <col min="14618" max="14679" width="0.85546875" style="118"/>
    <col min="14680" max="14680" width="1.7109375" style="118" customWidth="1"/>
    <col min="14681" max="14682" width="0.85546875" style="118"/>
    <col min="14683" max="14683" width="3.85546875" style="118" customWidth="1"/>
    <col min="14684" max="14688" width="0.85546875" style="118"/>
    <col min="14689" max="14689" width="11.42578125" style="118" bestFit="1" customWidth="1"/>
    <col min="14690" max="14698" width="0.85546875" style="118"/>
    <col min="14699" max="14699" width="0.85546875" style="118" customWidth="1"/>
    <col min="14700" max="14712" width="0.85546875" style="118"/>
    <col min="14713" max="14713" width="12.28515625" style="118" bestFit="1" customWidth="1"/>
    <col min="14714" max="14848" width="0.85546875" style="118"/>
    <col min="14849" max="14849" width="6" style="118" customWidth="1"/>
    <col min="14850" max="14871" width="0.85546875" style="118"/>
    <col min="14872" max="14872" width="2.5703125" style="118" customWidth="1"/>
    <col min="14873" max="14873" width="2.42578125" style="118" customWidth="1"/>
    <col min="14874" max="14935" width="0.85546875" style="118"/>
    <col min="14936" max="14936" width="1.7109375" style="118" customWidth="1"/>
    <col min="14937" max="14938" width="0.85546875" style="118"/>
    <col min="14939" max="14939" width="3.85546875" style="118" customWidth="1"/>
    <col min="14940" max="14944" width="0.85546875" style="118"/>
    <col min="14945" max="14945" width="11.42578125" style="118" bestFit="1" customWidth="1"/>
    <col min="14946" max="14954" width="0.85546875" style="118"/>
    <col min="14955" max="14955" width="0.85546875" style="118" customWidth="1"/>
    <col min="14956" max="14968" width="0.85546875" style="118"/>
    <col min="14969" max="14969" width="12.28515625" style="118" bestFit="1" customWidth="1"/>
    <col min="14970" max="15104" width="0.85546875" style="118"/>
    <col min="15105" max="15105" width="6" style="118" customWidth="1"/>
    <col min="15106" max="15127" width="0.85546875" style="118"/>
    <col min="15128" max="15128" width="2.5703125" style="118" customWidth="1"/>
    <col min="15129" max="15129" width="2.42578125" style="118" customWidth="1"/>
    <col min="15130" max="15191" width="0.85546875" style="118"/>
    <col min="15192" max="15192" width="1.7109375" style="118" customWidth="1"/>
    <col min="15193" max="15194" width="0.85546875" style="118"/>
    <col min="15195" max="15195" width="3.85546875" style="118" customWidth="1"/>
    <col min="15196" max="15200" width="0.85546875" style="118"/>
    <col min="15201" max="15201" width="11.42578125" style="118" bestFit="1" customWidth="1"/>
    <col min="15202" max="15210" width="0.85546875" style="118"/>
    <col min="15211" max="15211" width="0.85546875" style="118" customWidth="1"/>
    <col min="15212" max="15224" width="0.85546875" style="118"/>
    <col min="15225" max="15225" width="12.28515625" style="118" bestFit="1" customWidth="1"/>
    <col min="15226" max="15360" width="0.85546875" style="118"/>
    <col min="15361" max="15361" width="6" style="118" customWidth="1"/>
    <col min="15362" max="15383" width="0.85546875" style="118"/>
    <col min="15384" max="15384" width="2.5703125" style="118" customWidth="1"/>
    <col min="15385" max="15385" width="2.42578125" style="118" customWidth="1"/>
    <col min="15386" max="15447" width="0.85546875" style="118"/>
    <col min="15448" max="15448" width="1.7109375" style="118" customWidth="1"/>
    <col min="15449" max="15450" width="0.85546875" style="118"/>
    <col min="15451" max="15451" width="3.85546875" style="118" customWidth="1"/>
    <col min="15452" max="15456" width="0.85546875" style="118"/>
    <col min="15457" max="15457" width="11.42578125" style="118" bestFit="1" customWidth="1"/>
    <col min="15458" max="15466" width="0.85546875" style="118"/>
    <col min="15467" max="15467" width="0.85546875" style="118" customWidth="1"/>
    <col min="15468" max="15480" width="0.85546875" style="118"/>
    <col min="15481" max="15481" width="12.28515625" style="118" bestFit="1" customWidth="1"/>
    <col min="15482" max="15616" width="0.85546875" style="118"/>
    <col min="15617" max="15617" width="6" style="118" customWidth="1"/>
    <col min="15618" max="15639" width="0.85546875" style="118"/>
    <col min="15640" max="15640" width="2.5703125" style="118" customWidth="1"/>
    <col min="15641" max="15641" width="2.42578125" style="118" customWidth="1"/>
    <col min="15642" max="15703" width="0.85546875" style="118"/>
    <col min="15704" max="15704" width="1.7109375" style="118" customWidth="1"/>
    <col min="15705" max="15706" width="0.85546875" style="118"/>
    <col min="15707" max="15707" width="3.85546875" style="118" customWidth="1"/>
    <col min="15708" max="15712" width="0.85546875" style="118"/>
    <col min="15713" max="15713" width="11.42578125" style="118" bestFit="1" customWidth="1"/>
    <col min="15714" max="15722" width="0.85546875" style="118"/>
    <col min="15723" max="15723" width="0.85546875" style="118" customWidth="1"/>
    <col min="15724" max="15736" width="0.85546875" style="118"/>
    <col min="15737" max="15737" width="12.28515625" style="118" bestFit="1" customWidth="1"/>
    <col min="15738" max="15872" width="0.85546875" style="118"/>
    <col min="15873" max="15873" width="6" style="118" customWidth="1"/>
    <col min="15874" max="15895" width="0.85546875" style="118"/>
    <col min="15896" max="15896" width="2.5703125" style="118" customWidth="1"/>
    <col min="15897" max="15897" width="2.42578125" style="118" customWidth="1"/>
    <col min="15898" max="15959" width="0.85546875" style="118"/>
    <col min="15960" max="15960" width="1.7109375" style="118" customWidth="1"/>
    <col min="15961" max="15962" width="0.85546875" style="118"/>
    <col min="15963" max="15963" width="3.85546875" style="118" customWidth="1"/>
    <col min="15964" max="15968" width="0.85546875" style="118"/>
    <col min="15969" max="15969" width="11.42578125" style="118" bestFit="1" customWidth="1"/>
    <col min="15970" max="15978" width="0.85546875" style="118"/>
    <col min="15979" max="15979" width="0.85546875" style="118" customWidth="1"/>
    <col min="15980" max="15992" width="0.85546875" style="118"/>
    <col min="15993" max="15993" width="12.28515625" style="118" bestFit="1" customWidth="1"/>
    <col min="15994" max="16128" width="0.85546875" style="118"/>
    <col min="16129" max="16129" width="6" style="118" customWidth="1"/>
    <col min="16130" max="16151" width="0.85546875" style="118"/>
    <col min="16152" max="16152" width="2.5703125" style="118" customWidth="1"/>
    <col min="16153" max="16153" width="2.42578125" style="118" customWidth="1"/>
    <col min="16154" max="16215" width="0.85546875" style="118"/>
    <col min="16216" max="16216" width="1.7109375" style="118" customWidth="1"/>
    <col min="16217" max="16218" width="0.85546875" style="118"/>
    <col min="16219" max="16219" width="3.85546875" style="118" customWidth="1"/>
    <col min="16220" max="16224" width="0.85546875" style="118"/>
    <col min="16225" max="16225" width="11.42578125" style="118" bestFit="1" customWidth="1"/>
    <col min="16226" max="16234" width="0.85546875" style="118"/>
    <col min="16235" max="16235" width="0.85546875" style="118" customWidth="1"/>
    <col min="16236" max="16248" width="0.85546875" style="118"/>
    <col min="16249" max="16249" width="12.28515625" style="118" bestFit="1" customWidth="1"/>
    <col min="16250" max="16384" width="0.85546875" style="118"/>
  </cols>
  <sheetData>
    <row r="1" spans="2:109" ht="3" customHeight="1" x14ac:dyDescent="0.2"/>
    <row r="2" spans="2:109" s="5" customFormat="1" ht="10.5" x14ac:dyDescent="0.15"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7"/>
      <c r="BI2" s="287"/>
      <c r="BJ2" s="287"/>
      <c r="BK2" s="287"/>
      <c r="BL2" s="287"/>
      <c r="BM2" s="287"/>
      <c r="BN2" s="287"/>
      <c r="BO2" s="287"/>
      <c r="BP2" s="287"/>
      <c r="BQ2" s="287"/>
      <c r="BR2" s="287"/>
      <c r="BS2" s="287"/>
      <c r="BT2" s="287"/>
      <c r="BU2" s="287"/>
      <c r="BV2" s="287"/>
      <c r="BW2" s="287"/>
      <c r="BX2" s="287"/>
      <c r="BY2" s="287"/>
      <c r="BZ2" s="287"/>
      <c r="CA2" s="287"/>
      <c r="CB2" s="287"/>
      <c r="CC2" s="287"/>
      <c r="CD2" s="287"/>
      <c r="CE2" s="287"/>
      <c r="CF2" s="287"/>
      <c r="CG2" s="287"/>
      <c r="CH2" s="287"/>
      <c r="CI2" s="287"/>
      <c r="CJ2" s="287"/>
      <c r="CK2" s="287"/>
      <c r="CL2" s="287"/>
      <c r="CM2" s="287"/>
      <c r="CN2" s="287"/>
      <c r="CO2" s="287"/>
      <c r="CP2" s="287"/>
      <c r="CQ2" s="287"/>
      <c r="CR2" s="287"/>
      <c r="CS2" s="287"/>
      <c r="CT2" s="287"/>
      <c r="CU2" s="287"/>
      <c r="CV2" s="287"/>
      <c r="CW2" s="287"/>
      <c r="CX2" s="287"/>
      <c r="CY2" s="287"/>
      <c r="CZ2" s="287"/>
      <c r="DA2" s="287"/>
      <c r="DB2" s="287"/>
      <c r="DC2" s="287"/>
    </row>
    <row r="3" spans="2:109" s="5" customFormat="1" ht="10.5" x14ac:dyDescent="0.15">
      <c r="B3" s="287" t="s">
        <v>474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  <c r="AQ3" s="287"/>
      <c r="AR3" s="287"/>
      <c r="AS3" s="287"/>
      <c r="AT3" s="287"/>
      <c r="AU3" s="287"/>
      <c r="AV3" s="287"/>
      <c r="AW3" s="287"/>
      <c r="AX3" s="287"/>
      <c r="AY3" s="287"/>
      <c r="AZ3" s="287"/>
      <c r="BA3" s="287"/>
      <c r="BB3" s="287"/>
      <c r="BC3" s="287"/>
      <c r="BD3" s="287"/>
      <c r="BE3" s="287"/>
      <c r="BF3" s="287"/>
      <c r="BG3" s="287"/>
      <c r="BH3" s="287"/>
      <c r="BI3" s="287"/>
      <c r="BJ3" s="287"/>
      <c r="BK3" s="287"/>
      <c r="BL3" s="287"/>
      <c r="BM3" s="287"/>
      <c r="BN3" s="287"/>
      <c r="BO3" s="287"/>
      <c r="BP3" s="287"/>
      <c r="BQ3" s="287"/>
      <c r="BR3" s="287"/>
      <c r="BS3" s="287"/>
      <c r="BT3" s="287"/>
      <c r="BU3" s="287"/>
      <c r="BV3" s="287"/>
      <c r="BW3" s="287"/>
      <c r="BX3" s="287"/>
      <c r="BY3" s="287"/>
      <c r="BZ3" s="287"/>
      <c r="CA3" s="287"/>
      <c r="CB3" s="287"/>
      <c r="CC3" s="287"/>
      <c r="CD3" s="287"/>
      <c r="CE3" s="287"/>
      <c r="CF3" s="287"/>
      <c r="CG3" s="287"/>
      <c r="CH3" s="287"/>
      <c r="CI3" s="287"/>
      <c r="CJ3" s="287"/>
      <c r="CK3" s="287"/>
      <c r="CL3" s="287"/>
      <c r="CM3" s="287"/>
      <c r="CN3" s="287"/>
      <c r="CO3" s="287"/>
      <c r="CP3" s="287"/>
      <c r="CQ3" s="287"/>
      <c r="CR3" s="287"/>
      <c r="CS3" s="287"/>
      <c r="CT3" s="287"/>
      <c r="CU3" s="287"/>
      <c r="CV3" s="287"/>
      <c r="CW3" s="287"/>
      <c r="CX3" s="287"/>
      <c r="CY3" s="287"/>
      <c r="CZ3" s="287"/>
      <c r="DA3" s="287"/>
      <c r="DB3" s="287"/>
      <c r="DC3" s="287"/>
    </row>
    <row r="4" spans="2:109" s="5" customFormat="1" ht="10.5" x14ac:dyDescent="0.15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</row>
    <row r="5" spans="2:109" s="116" customFormat="1" ht="36.75" customHeight="1" x14ac:dyDescent="0.2">
      <c r="B5" s="293" t="s">
        <v>339</v>
      </c>
      <c r="C5" s="294"/>
      <c r="D5" s="294"/>
      <c r="E5" s="294"/>
      <c r="F5" s="294"/>
      <c r="G5" s="295"/>
      <c r="H5" s="293" t="s">
        <v>340</v>
      </c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5"/>
      <c r="AF5" s="293" t="s">
        <v>341</v>
      </c>
      <c r="AG5" s="294"/>
      <c r="AH5" s="294"/>
      <c r="AI5" s="294"/>
      <c r="AJ5" s="294"/>
      <c r="AK5" s="294"/>
      <c r="AL5" s="294"/>
      <c r="AM5" s="294"/>
      <c r="AN5" s="294"/>
      <c r="AO5" s="294"/>
      <c r="AP5" s="294"/>
      <c r="AQ5" s="294"/>
      <c r="AR5" s="294"/>
      <c r="AS5" s="294"/>
      <c r="AT5" s="294"/>
      <c r="AU5" s="294"/>
      <c r="AV5" s="294"/>
      <c r="AW5" s="294"/>
      <c r="AX5" s="294"/>
      <c r="AY5" s="294"/>
      <c r="AZ5" s="294"/>
      <c r="BA5" s="294"/>
      <c r="BB5" s="294"/>
      <c r="BC5" s="294"/>
      <c r="BD5" s="295"/>
      <c r="BE5" s="293" t="s">
        <v>342</v>
      </c>
      <c r="BF5" s="294"/>
      <c r="BG5" s="294"/>
      <c r="BH5" s="294"/>
      <c r="BI5" s="294"/>
      <c r="BJ5" s="294"/>
      <c r="BK5" s="294"/>
      <c r="BL5" s="294"/>
      <c r="BM5" s="294"/>
      <c r="BN5" s="294"/>
      <c r="BO5" s="294"/>
      <c r="BP5" s="294"/>
      <c r="BQ5" s="294"/>
      <c r="BR5" s="294"/>
      <c r="BS5" s="294"/>
      <c r="BT5" s="295"/>
      <c r="BU5" s="293" t="s">
        <v>343</v>
      </c>
      <c r="BV5" s="294"/>
      <c r="BW5" s="294"/>
      <c r="BX5" s="294"/>
      <c r="BY5" s="294"/>
      <c r="BZ5" s="294"/>
      <c r="CA5" s="294"/>
      <c r="CB5" s="294"/>
      <c r="CC5" s="294"/>
      <c r="CD5" s="294"/>
      <c r="CE5" s="294"/>
      <c r="CF5" s="294"/>
      <c r="CG5" s="294"/>
      <c r="CH5" s="294"/>
      <c r="CI5" s="294"/>
      <c r="CJ5" s="295"/>
      <c r="CK5" s="262" t="s">
        <v>425</v>
      </c>
      <c r="CL5" s="265"/>
      <c r="CM5" s="265"/>
      <c r="CN5" s="265"/>
      <c r="CO5" s="265"/>
      <c r="CP5" s="265"/>
      <c r="CQ5" s="265"/>
      <c r="CR5" s="265"/>
      <c r="CS5" s="265"/>
      <c r="CT5" s="265"/>
      <c r="CU5" s="265"/>
      <c r="CV5" s="265"/>
      <c r="CW5" s="265"/>
      <c r="CX5" s="265"/>
      <c r="CY5" s="265"/>
      <c r="CZ5" s="265"/>
      <c r="DA5" s="265"/>
      <c r="DB5" s="265"/>
      <c r="DC5" s="265"/>
      <c r="DD5" s="265"/>
      <c r="DE5" s="266"/>
    </row>
    <row r="6" spans="2:109" s="116" customFormat="1" ht="18.75" customHeight="1" x14ac:dyDescent="0.2">
      <c r="B6" s="296"/>
      <c r="C6" s="297"/>
      <c r="D6" s="297"/>
      <c r="E6" s="297"/>
      <c r="F6" s="297"/>
      <c r="G6" s="298"/>
      <c r="H6" s="296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8"/>
      <c r="AF6" s="296"/>
      <c r="AG6" s="297"/>
      <c r="AH6" s="297"/>
      <c r="AI6" s="297"/>
      <c r="AJ6" s="297"/>
      <c r="AK6" s="297"/>
      <c r="AL6" s="297"/>
      <c r="AM6" s="297"/>
      <c r="AN6" s="297"/>
      <c r="AO6" s="297"/>
      <c r="AP6" s="297"/>
      <c r="AQ6" s="297"/>
      <c r="AR6" s="297"/>
      <c r="AS6" s="297"/>
      <c r="AT6" s="297"/>
      <c r="AU6" s="297"/>
      <c r="AV6" s="297"/>
      <c r="AW6" s="297"/>
      <c r="AX6" s="297"/>
      <c r="AY6" s="297"/>
      <c r="AZ6" s="297"/>
      <c r="BA6" s="297"/>
      <c r="BB6" s="297"/>
      <c r="BC6" s="297"/>
      <c r="BD6" s="298"/>
      <c r="BE6" s="296"/>
      <c r="BF6" s="297"/>
      <c r="BG6" s="297"/>
      <c r="BH6" s="297"/>
      <c r="BI6" s="297"/>
      <c r="BJ6" s="297"/>
      <c r="BK6" s="297"/>
      <c r="BL6" s="297"/>
      <c r="BM6" s="297"/>
      <c r="BN6" s="297"/>
      <c r="BO6" s="297"/>
      <c r="BP6" s="297"/>
      <c r="BQ6" s="297"/>
      <c r="BR6" s="297"/>
      <c r="BS6" s="297"/>
      <c r="BT6" s="298"/>
      <c r="BU6" s="296"/>
      <c r="BV6" s="297"/>
      <c r="BW6" s="297"/>
      <c r="BX6" s="297"/>
      <c r="BY6" s="297"/>
      <c r="BZ6" s="297"/>
      <c r="CA6" s="297"/>
      <c r="CB6" s="297"/>
      <c r="CC6" s="297"/>
      <c r="CD6" s="297"/>
      <c r="CE6" s="297"/>
      <c r="CF6" s="297"/>
      <c r="CG6" s="297"/>
      <c r="CH6" s="297"/>
      <c r="CI6" s="297"/>
      <c r="CJ6" s="298"/>
      <c r="CK6" s="299" t="s">
        <v>508</v>
      </c>
      <c r="CL6" s="299"/>
      <c r="CM6" s="299"/>
      <c r="CN6" s="299"/>
      <c r="CO6" s="299"/>
      <c r="CP6" s="299"/>
      <c r="CQ6" s="299"/>
      <c r="CR6" s="299"/>
      <c r="CS6" s="299"/>
      <c r="CT6" s="299"/>
      <c r="CU6" s="299"/>
      <c r="CV6" s="299"/>
      <c r="CW6" s="299"/>
      <c r="CX6" s="299"/>
      <c r="CY6" s="299"/>
      <c r="CZ6" s="299"/>
      <c r="DA6" s="299"/>
      <c r="DB6" s="299"/>
      <c r="DC6" s="299"/>
      <c r="DD6" s="131" t="s">
        <v>533</v>
      </c>
      <c r="DE6" s="131" t="s">
        <v>559</v>
      </c>
    </row>
    <row r="7" spans="2:109" s="133" customFormat="1" x14ac:dyDescent="0.2">
      <c r="B7" s="289">
        <v>1</v>
      </c>
      <c r="C7" s="289"/>
      <c r="D7" s="289"/>
      <c r="E7" s="289"/>
      <c r="F7" s="289"/>
      <c r="G7" s="289"/>
      <c r="H7" s="289">
        <v>2</v>
      </c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>
        <v>3</v>
      </c>
      <c r="AG7" s="289"/>
      <c r="AH7" s="289"/>
      <c r="AI7" s="289"/>
      <c r="AJ7" s="289"/>
      <c r="AK7" s="289"/>
      <c r="AL7" s="289"/>
      <c r="AM7" s="289"/>
      <c r="AN7" s="289"/>
      <c r="AO7" s="289"/>
      <c r="AP7" s="289"/>
      <c r="AQ7" s="289"/>
      <c r="AR7" s="289"/>
      <c r="AS7" s="289"/>
      <c r="AT7" s="289"/>
      <c r="AU7" s="289"/>
      <c r="AV7" s="289"/>
      <c r="AW7" s="289"/>
      <c r="AX7" s="289"/>
      <c r="AY7" s="289"/>
      <c r="AZ7" s="289"/>
      <c r="BA7" s="289"/>
      <c r="BB7" s="289"/>
      <c r="BC7" s="289"/>
      <c r="BD7" s="289"/>
      <c r="BE7" s="289">
        <v>4</v>
      </c>
      <c r="BF7" s="289"/>
      <c r="BG7" s="289"/>
      <c r="BH7" s="289"/>
      <c r="BI7" s="289"/>
      <c r="BJ7" s="289"/>
      <c r="BK7" s="289"/>
      <c r="BL7" s="289"/>
      <c r="BM7" s="289"/>
      <c r="BN7" s="289"/>
      <c r="BO7" s="289"/>
      <c r="BP7" s="289"/>
      <c r="BQ7" s="289"/>
      <c r="BR7" s="289"/>
      <c r="BS7" s="289"/>
      <c r="BT7" s="289"/>
      <c r="BU7" s="289">
        <v>5</v>
      </c>
      <c r="BV7" s="289"/>
      <c r="BW7" s="289"/>
      <c r="BX7" s="289"/>
      <c r="BY7" s="289"/>
      <c r="BZ7" s="289"/>
      <c r="CA7" s="289"/>
      <c r="CB7" s="289"/>
      <c r="CC7" s="289"/>
      <c r="CD7" s="289"/>
      <c r="CE7" s="289"/>
      <c r="CF7" s="289"/>
      <c r="CG7" s="289"/>
      <c r="CH7" s="289"/>
      <c r="CI7" s="289"/>
      <c r="CJ7" s="289"/>
      <c r="CK7" s="289">
        <v>6</v>
      </c>
      <c r="CL7" s="289"/>
      <c r="CM7" s="289"/>
      <c r="CN7" s="289"/>
      <c r="CO7" s="289"/>
      <c r="CP7" s="289"/>
      <c r="CQ7" s="289"/>
      <c r="CR7" s="289"/>
      <c r="CS7" s="289"/>
      <c r="CT7" s="289"/>
      <c r="CU7" s="289"/>
      <c r="CV7" s="289"/>
      <c r="CW7" s="289"/>
      <c r="CX7" s="289"/>
      <c r="CY7" s="289"/>
      <c r="CZ7" s="289"/>
      <c r="DA7" s="289"/>
      <c r="DB7" s="289"/>
      <c r="DC7" s="289"/>
      <c r="DD7" s="132">
        <v>7</v>
      </c>
      <c r="DE7" s="132">
        <v>8</v>
      </c>
    </row>
    <row r="8" spans="2:109" s="135" customFormat="1" ht="15" customHeight="1" x14ac:dyDescent="0.2">
      <c r="B8" s="258"/>
      <c r="C8" s="258"/>
      <c r="D8" s="258"/>
      <c r="E8" s="258"/>
      <c r="F8" s="258"/>
      <c r="G8" s="25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  <c r="BI8" s="264"/>
      <c r="BJ8" s="264"/>
      <c r="BK8" s="264"/>
      <c r="BL8" s="264"/>
      <c r="BM8" s="264"/>
      <c r="BN8" s="264"/>
      <c r="BO8" s="264"/>
      <c r="BP8" s="264"/>
      <c r="BQ8" s="264"/>
      <c r="BR8" s="264"/>
      <c r="BS8" s="264"/>
      <c r="BT8" s="264"/>
      <c r="BU8" s="264"/>
      <c r="BV8" s="264"/>
      <c r="BW8" s="264"/>
      <c r="BX8" s="264"/>
      <c r="BY8" s="264"/>
      <c r="BZ8" s="264"/>
      <c r="CA8" s="264"/>
      <c r="CB8" s="264"/>
      <c r="CC8" s="264"/>
      <c r="CD8" s="264"/>
      <c r="CE8" s="264"/>
      <c r="CF8" s="264"/>
      <c r="CG8" s="264"/>
      <c r="CH8" s="264"/>
      <c r="CI8" s="264"/>
      <c r="CJ8" s="264"/>
      <c r="CK8" s="264"/>
      <c r="CL8" s="264"/>
      <c r="CM8" s="264"/>
      <c r="CN8" s="264"/>
      <c r="CO8" s="264"/>
      <c r="CP8" s="264"/>
      <c r="CQ8" s="264"/>
      <c r="CR8" s="264"/>
      <c r="CS8" s="264"/>
      <c r="CT8" s="264"/>
      <c r="CU8" s="264"/>
      <c r="CV8" s="264"/>
      <c r="CW8" s="264"/>
      <c r="CX8" s="264"/>
      <c r="CY8" s="264"/>
      <c r="CZ8" s="264"/>
      <c r="DA8" s="264"/>
      <c r="DB8" s="264"/>
      <c r="DC8" s="264"/>
      <c r="DD8" s="134"/>
      <c r="DE8" s="134"/>
    </row>
    <row r="9" spans="2:109" s="135" customFormat="1" ht="15" customHeight="1" x14ac:dyDescent="0.2">
      <c r="B9" s="258"/>
      <c r="C9" s="258"/>
      <c r="D9" s="258"/>
      <c r="E9" s="258"/>
      <c r="F9" s="258"/>
      <c r="G9" s="258"/>
      <c r="H9" s="290" t="s">
        <v>344</v>
      </c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1"/>
      <c r="AF9" s="264" t="s">
        <v>34</v>
      </c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 t="s">
        <v>34</v>
      </c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 t="s">
        <v>34</v>
      </c>
      <c r="BV9" s="264"/>
      <c r="BW9" s="264"/>
      <c r="BX9" s="264"/>
      <c r="BY9" s="264"/>
      <c r="BZ9" s="264"/>
      <c r="CA9" s="264"/>
      <c r="CB9" s="264"/>
      <c r="CC9" s="264"/>
      <c r="CD9" s="264"/>
      <c r="CE9" s="264"/>
      <c r="CF9" s="264"/>
      <c r="CG9" s="264"/>
      <c r="CH9" s="264"/>
      <c r="CI9" s="264"/>
      <c r="CJ9" s="264"/>
      <c r="CK9" s="292">
        <v>0</v>
      </c>
      <c r="CL9" s="292"/>
      <c r="CM9" s="292"/>
      <c r="CN9" s="292"/>
      <c r="CO9" s="292"/>
      <c r="CP9" s="292"/>
      <c r="CQ9" s="292"/>
      <c r="CR9" s="292"/>
      <c r="CS9" s="292"/>
      <c r="CT9" s="292"/>
      <c r="CU9" s="292"/>
      <c r="CV9" s="292"/>
      <c r="CW9" s="292"/>
      <c r="CX9" s="292"/>
      <c r="CY9" s="292"/>
      <c r="CZ9" s="292"/>
      <c r="DA9" s="292"/>
      <c r="DB9" s="292"/>
      <c r="DC9" s="292"/>
      <c r="DD9" s="136">
        <v>0</v>
      </c>
      <c r="DE9" s="136">
        <v>0</v>
      </c>
    </row>
    <row r="10" spans="2:109" ht="12" customHeight="1" x14ac:dyDescent="0.2"/>
    <row r="11" spans="2:109" s="5" customFormat="1" ht="10.5" x14ac:dyDescent="0.15">
      <c r="B11" s="287" t="s">
        <v>475</v>
      </c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87"/>
      <c r="AV11" s="287"/>
      <c r="AW11" s="287"/>
      <c r="AX11" s="287"/>
      <c r="AY11" s="287"/>
      <c r="AZ11" s="287"/>
      <c r="BA11" s="287"/>
      <c r="BB11" s="287"/>
      <c r="BC11" s="287"/>
      <c r="BD11" s="287"/>
      <c r="BE11" s="287"/>
      <c r="BF11" s="287"/>
      <c r="BG11" s="287"/>
      <c r="BH11" s="287"/>
      <c r="BI11" s="287"/>
      <c r="BJ11" s="287"/>
      <c r="BK11" s="287"/>
      <c r="BL11" s="287"/>
      <c r="BM11" s="287"/>
      <c r="BN11" s="287"/>
      <c r="BO11" s="287"/>
      <c r="BP11" s="287"/>
      <c r="BQ11" s="287"/>
      <c r="BR11" s="287"/>
      <c r="BS11" s="287"/>
      <c r="BT11" s="287"/>
      <c r="BU11" s="287"/>
      <c r="BV11" s="287"/>
      <c r="BW11" s="287"/>
      <c r="BX11" s="287"/>
      <c r="BY11" s="287"/>
      <c r="BZ11" s="287"/>
      <c r="CA11" s="287"/>
      <c r="CB11" s="287"/>
      <c r="CC11" s="287"/>
      <c r="CD11" s="287"/>
      <c r="CE11" s="287"/>
      <c r="CF11" s="287"/>
      <c r="CG11" s="287"/>
      <c r="CH11" s="287"/>
      <c r="CI11" s="287"/>
      <c r="CJ11" s="287"/>
      <c r="CK11" s="287"/>
      <c r="CL11" s="287"/>
      <c r="CM11" s="287"/>
      <c r="CN11" s="287"/>
      <c r="CO11" s="287"/>
      <c r="CP11" s="287"/>
      <c r="CQ11" s="287"/>
      <c r="CR11" s="287"/>
      <c r="CS11" s="287"/>
      <c r="CT11" s="287"/>
      <c r="CU11" s="287"/>
      <c r="CV11" s="287"/>
      <c r="CW11" s="287"/>
      <c r="CX11" s="287"/>
      <c r="CY11" s="287"/>
      <c r="CZ11" s="287"/>
      <c r="DA11" s="287"/>
      <c r="DB11" s="287"/>
      <c r="DC11" s="287"/>
    </row>
    <row r="12" spans="2:109" ht="12.75" customHeight="1" x14ac:dyDescent="0.2"/>
    <row r="13" spans="2:109" s="116" customFormat="1" ht="32.25" customHeight="1" x14ac:dyDescent="0.2">
      <c r="B13" s="293" t="s">
        <v>339</v>
      </c>
      <c r="C13" s="294"/>
      <c r="D13" s="294"/>
      <c r="E13" s="294"/>
      <c r="F13" s="294"/>
      <c r="G13" s="295"/>
      <c r="H13" s="293" t="s">
        <v>340</v>
      </c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5"/>
      <c r="AF13" s="293" t="s">
        <v>345</v>
      </c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  <c r="AY13" s="294"/>
      <c r="AZ13" s="295"/>
      <c r="BA13" s="293" t="s">
        <v>346</v>
      </c>
      <c r="BB13" s="294"/>
      <c r="BC13" s="294"/>
      <c r="BD13" s="294"/>
      <c r="BE13" s="294"/>
      <c r="BF13" s="294"/>
      <c r="BG13" s="294"/>
      <c r="BH13" s="294"/>
      <c r="BI13" s="294"/>
      <c r="BJ13" s="294"/>
      <c r="BK13" s="294"/>
      <c r="BL13" s="294"/>
      <c r="BM13" s="294"/>
      <c r="BN13" s="294"/>
      <c r="BO13" s="294"/>
      <c r="BP13" s="294"/>
      <c r="BQ13" s="294"/>
      <c r="BR13" s="295"/>
      <c r="BS13" s="293" t="s">
        <v>347</v>
      </c>
      <c r="BT13" s="294"/>
      <c r="BU13" s="294"/>
      <c r="BV13" s="294"/>
      <c r="BW13" s="294"/>
      <c r="BX13" s="294"/>
      <c r="BY13" s="294"/>
      <c r="BZ13" s="294"/>
      <c r="CA13" s="294"/>
      <c r="CB13" s="294"/>
      <c r="CC13" s="294"/>
      <c r="CD13" s="294"/>
      <c r="CE13" s="294"/>
      <c r="CF13" s="294"/>
      <c r="CG13" s="294"/>
      <c r="CH13" s="294"/>
      <c r="CI13" s="294"/>
      <c r="CJ13" s="295"/>
      <c r="CK13" s="259" t="s">
        <v>425</v>
      </c>
      <c r="CL13" s="259"/>
      <c r="CM13" s="259"/>
      <c r="CN13" s="259"/>
      <c r="CO13" s="259"/>
      <c r="CP13" s="259"/>
      <c r="CQ13" s="259"/>
      <c r="CR13" s="259"/>
      <c r="CS13" s="259"/>
      <c r="CT13" s="259"/>
      <c r="CU13" s="259"/>
      <c r="CV13" s="259"/>
      <c r="CW13" s="259"/>
      <c r="CX13" s="259"/>
      <c r="CY13" s="259"/>
      <c r="CZ13" s="259"/>
      <c r="DA13" s="259"/>
      <c r="DB13" s="259"/>
      <c r="DC13" s="259"/>
      <c r="DD13" s="259"/>
      <c r="DE13" s="259"/>
    </row>
    <row r="14" spans="2:109" s="116" customFormat="1" ht="24" customHeight="1" x14ac:dyDescent="0.2">
      <c r="B14" s="296"/>
      <c r="C14" s="297"/>
      <c r="D14" s="297"/>
      <c r="E14" s="297"/>
      <c r="F14" s="297"/>
      <c r="G14" s="298"/>
      <c r="H14" s="296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8"/>
      <c r="AF14" s="296"/>
      <c r="AG14" s="297"/>
      <c r="AH14" s="297"/>
      <c r="AI14" s="297"/>
      <c r="AJ14" s="297"/>
      <c r="AK14" s="297"/>
      <c r="AL14" s="297"/>
      <c r="AM14" s="297"/>
      <c r="AN14" s="297"/>
      <c r="AO14" s="297"/>
      <c r="AP14" s="297"/>
      <c r="AQ14" s="297"/>
      <c r="AR14" s="297"/>
      <c r="AS14" s="297"/>
      <c r="AT14" s="297"/>
      <c r="AU14" s="297"/>
      <c r="AV14" s="297"/>
      <c r="AW14" s="297"/>
      <c r="AX14" s="297"/>
      <c r="AY14" s="297"/>
      <c r="AZ14" s="298"/>
      <c r="BA14" s="296"/>
      <c r="BB14" s="297"/>
      <c r="BC14" s="297"/>
      <c r="BD14" s="297"/>
      <c r="BE14" s="297"/>
      <c r="BF14" s="297"/>
      <c r="BG14" s="297"/>
      <c r="BH14" s="297"/>
      <c r="BI14" s="297"/>
      <c r="BJ14" s="297"/>
      <c r="BK14" s="297"/>
      <c r="BL14" s="297"/>
      <c r="BM14" s="297"/>
      <c r="BN14" s="297"/>
      <c r="BO14" s="297"/>
      <c r="BP14" s="297"/>
      <c r="BQ14" s="297"/>
      <c r="BR14" s="298"/>
      <c r="BS14" s="296"/>
      <c r="BT14" s="297"/>
      <c r="BU14" s="297"/>
      <c r="BV14" s="297"/>
      <c r="BW14" s="297"/>
      <c r="BX14" s="297"/>
      <c r="BY14" s="297"/>
      <c r="BZ14" s="297"/>
      <c r="CA14" s="297"/>
      <c r="CB14" s="297"/>
      <c r="CC14" s="297"/>
      <c r="CD14" s="297"/>
      <c r="CE14" s="297"/>
      <c r="CF14" s="297"/>
      <c r="CG14" s="297"/>
      <c r="CH14" s="297"/>
      <c r="CI14" s="297"/>
      <c r="CJ14" s="298"/>
      <c r="CK14" s="299" t="str">
        <f>CK6</f>
        <v>2023 год</v>
      </c>
      <c r="CL14" s="299"/>
      <c r="CM14" s="299"/>
      <c r="CN14" s="299"/>
      <c r="CO14" s="299"/>
      <c r="CP14" s="299"/>
      <c r="CQ14" s="299"/>
      <c r="CR14" s="299"/>
      <c r="CS14" s="299"/>
      <c r="CT14" s="299"/>
      <c r="CU14" s="299"/>
      <c r="CV14" s="299"/>
      <c r="CW14" s="299"/>
      <c r="CX14" s="299"/>
      <c r="CY14" s="299"/>
      <c r="CZ14" s="299"/>
      <c r="DA14" s="299"/>
      <c r="DB14" s="299"/>
      <c r="DC14" s="299"/>
      <c r="DD14" s="131" t="str">
        <f>DD6</f>
        <v>2024 год</v>
      </c>
      <c r="DE14" s="131" t="str">
        <f>DE6</f>
        <v>2025 год</v>
      </c>
    </row>
    <row r="15" spans="2:109" s="133" customFormat="1" x14ac:dyDescent="0.2">
      <c r="B15" s="289">
        <v>1</v>
      </c>
      <c r="C15" s="289"/>
      <c r="D15" s="289"/>
      <c r="E15" s="289"/>
      <c r="F15" s="289"/>
      <c r="G15" s="289"/>
      <c r="H15" s="289">
        <v>2</v>
      </c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>
        <v>3</v>
      </c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/>
      <c r="AS15" s="289"/>
      <c r="AT15" s="289"/>
      <c r="AU15" s="289"/>
      <c r="AV15" s="289"/>
      <c r="AW15" s="289"/>
      <c r="AX15" s="289"/>
      <c r="AY15" s="289"/>
      <c r="AZ15" s="289"/>
      <c r="BA15" s="289">
        <v>4</v>
      </c>
      <c r="BB15" s="289"/>
      <c r="BC15" s="289"/>
      <c r="BD15" s="289"/>
      <c r="BE15" s="289"/>
      <c r="BF15" s="289"/>
      <c r="BG15" s="289"/>
      <c r="BH15" s="289"/>
      <c r="BI15" s="289"/>
      <c r="BJ15" s="289"/>
      <c r="BK15" s="289"/>
      <c r="BL15" s="289"/>
      <c r="BM15" s="289"/>
      <c r="BN15" s="289"/>
      <c r="BO15" s="289"/>
      <c r="BP15" s="289"/>
      <c r="BQ15" s="289"/>
      <c r="BR15" s="289"/>
      <c r="BS15" s="289">
        <v>5</v>
      </c>
      <c r="BT15" s="289"/>
      <c r="BU15" s="289"/>
      <c r="BV15" s="289"/>
      <c r="BW15" s="289"/>
      <c r="BX15" s="289"/>
      <c r="BY15" s="289"/>
      <c r="BZ15" s="289"/>
      <c r="CA15" s="289"/>
      <c r="CB15" s="289"/>
      <c r="CC15" s="289"/>
      <c r="CD15" s="289"/>
      <c r="CE15" s="289"/>
      <c r="CF15" s="289"/>
      <c r="CG15" s="289"/>
      <c r="CH15" s="289"/>
      <c r="CI15" s="289"/>
      <c r="CJ15" s="289"/>
      <c r="CK15" s="289">
        <v>6</v>
      </c>
      <c r="CL15" s="289"/>
      <c r="CM15" s="289"/>
      <c r="CN15" s="289"/>
      <c r="CO15" s="289"/>
      <c r="CP15" s="289"/>
      <c r="CQ15" s="289"/>
      <c r="CR15" s="289"/>
      <c r="CS15" s="289"/>
      <c r="CT15" s="289"/>
      <c r="CU15" s="289"/>
      <c r="CV15" s="289"/>
      <c r="CW15" s="289"/>
      <c r="CX15" s="289"/>
      <c r="CY15" s="289"/>
      <c r="CZ15" s="289"/>
      <c r="DA15" s="289"/>
      <c r="DB15" s="289"/>
      <c r="DC15" s="289"/>
      <c r="DD15" s="132"/>
      <c r="DE15" s="132"/>
    </row>
    <row r="16" spans="2:109" s="135" customFormat="1" ht="33.75" customHeight="1" x14ac:dyDescent="0.2">
      <c r="B16" s="300" t="s">
        <v>6</v>
      </c>
      <c r="C16" s="301"/>
      <c r="D16" s="301"/>
      <c r="E16" s="301"/>
      <c r="F16" s="301"/>
      <c r="G16" s="302"/>
      <c r="H16" s="293" t="s">
        <v>348</v>
      </c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5"/>
      <c r="AF16" s="264">
        <v>0</v>
      </c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>
        <v>0</v>
      </c>
      <c r="BB16" s="264"/>
      <c r="BC16" s="264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  <c r="BS16" s="306">
        <v>0</v>
      </c>
      <c r="BT16" s="306"/>
      <c r="BU16" s="306"/>
      <c r="BV16" s="306"/>
      <c r="BW16" s="306"/>
      <c r="BX16" s="306"/>
      <c r="BY16" s="306"/>
      <c r="BZ16" s="306"/>
      <c r="CA16" s="306"/>
      <c r="CB16" s="306"/>
      <c r="CC16" s="306"/>
      <c r="CD16" s="306"/>
      <c r="CE16" s="306"/>
      <c r="CF16" s="306"/>
      <c r="CG16" s="306"/>
      <c r="CH16" s="306"/>
      <c r="CI16" s="306"/>
      <c r="CJ16" s="306"/>
      <c r="CK16" s="306">
        <v>0</v>
      </c>
      <c r="CL16" s="306"/>
      <c r="CM16" s="306"/>
      <c r="CN16" s="306"/>
      <c r="CO16" s="306"/>
      <c r="CP16" s="306"/>
      <c r="CQ16" s="306"/>
      <c r="CR16" s="306"/>
      <c r="CS16" s="306"/>
      <c r="CT16" s="306"/>
      <c r="CU16" s="306"/>
      <c r="CV16" s="306"/>
      <c r="CW16" s="306"/>
      <c r="CX16" s="306"/>
      <c r="CY16" s="306"/>
      <c r="CZ16" s="306"/>
      <c r="DA16" s="306"/>
      <c r="DB16" s="306"/>
      <c r="DC16" s="306"/>
      <c r="DD16" s="134"/>
      <c r="DE16" s="134"/>
    </row>
    <row r="17" spans="2:159" s="135" customFormat="1" ht="15" customHeight="1" x14ac:dyDescent="0.2">
      <c r="B17" s="303"/>
      <c r="C17" s="304"/>
      <c r="D17" s="304"/>
      <c r="E17" s="304"/>
      <c r="F17" s="304"/>
      <c r="G17" s="305"/>
      <c r="H17" s="296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8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264"/>
      <c r="BH17" s="264"/>
      <c r="BI17" s="264"/>
      <c r="BJ17" s="264"/>
      <c r="BK17" s="264"/>
      <c r="BL17" s="264"/>
      <c r="BM17" s="264"/>
      <c r="BN17" s="264"/>
      <c r="BO17" s="264"/>
      <c r="BP17" s="264"/>
      <c r="BQ17" s="264"/>
      <c r="BR17" s="264"/>
      <c r="BS17" s="306"/>
      <c r="BT17" s="306"/>
      <c r="BU17" s="306"/>
      <c r="BV17" s="306"/>
      <c r="BW17" s="306"/>
      <c r="BX17" s="306"/>
      <c r="BY17" s="306"/>
      <c r="BZ17" s="306"/>
      <c r="CA17" s="306"/>
      <c r="CB17" s="306"/>
      <c r="CC17" s="306"/>
      <c r="CD17" s="306"/>
      <c r="CE17" s="306"/>
      <c r="CF17" s="306"/>
      <c r="CG17" s="306"/>
      <c r="CH17" s="306"/>
      <c r="CI17" s="306"/>
      <c r="CJ17" s="306"/>
      <c r="CK17" s="306"/>
      <c r="CL17" s="306"/>
      <c r="CM17" s="306"/>
      <c r="CN17" s="306"/>
      <c r="CO17" s="306"/>
      <c r="CP17" s="306"/>
      <c r="CQ17" s="306"/>
      <c r="CR17" s="306"/>
      <c r="CS17" s="306"/>
      <c r="CT17" s="306"/>
      <c r="CU17" s="306"/>
      <c r="CV17" s="306"/>
      <c r="CW17" s="306"/>
      <c r="CX17" s="306"/>
      <c r="CY17" s="306"/>
      <c r="CZ17" s="306"/>
      <c r="DA17" s="306"/>
      <c r="DB17" s="306"/>
      <c r="DC17" s="306"/>
      <c r="DD17" s="134"/>
      <c r="DE17" s="134"/>
      <c r="FC17" s="143"/>
    </row>
    <row r="18" spans="2:159" s="135" customFormat="1" ht="15" customHeight="1" x14ac:dyDescent="0.2">
      <c r="B18" s="258"/>
      <c r="C18" s="258"/>
      <c r="D18" s="258"/>
      <c r="E18" s="258"/>
      <c r="F18" s="258"/>
      <c r="G18" s="258"/>
      <c r="H18" s="290" t="s">
        <v>344</v>
      </c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1"/>
      <c r="AF18" s="264" t="s">
        <v>34</v>
      </c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  <c r="AT18" s="264"/>
      <c r="AU18" s="264"/>
      <c r="AV18" s="264"/>
      <c r="AW18" s="264"/>
      <c r="AX18" s="264"/>
      <c r="AY18" s="264"/>
      <c r="AZ18" s="264"/>
      <c r="BA18" s="264" t="s">
        <v>34</v>
      </c>
      <c r="BB18" s="264"/>
      <c r="BC18" s="264"/>
      <c r="BD18" s="264"/>
      <c r="BE18" s="264"/>
      <c r="BF18" s="264"/>
      <c r="BG18" s="264"/>
      <c r="BH18" s="264"/>
      <c r="BI18" s="264"/>
      <c r="BJ18" s="264"/>
      <c r="BK18" s="264"/>
      <c r="BL18" s="264"/>
      <c r="BM18" s="264"/>
      <c r="BN18" s="264"/>
      <c r="BO18" s="264"/>
      <c r="BP18" s="264"/>
      <c r="BQ18" s="264"/>
      <c r="BR18" s="264"/>
      <c r="BS18" s="306" t="s">
        <v>34</v>
      </c>
      <c r="BT18" s="306"/>
      <c r="BU18" s="306"/>
      <c r="BV18" s="306"/>
      <c r="BW18" s="306"/>
      <c r="BX18" s="306"/>
      <c r="BY18" s="306"/>
      <c r="BZ18" s="306"/>
      <c r="CA18" s="306"/>
      <c r="CB18" s="306"/>
      <c r="CC18" s="306"/>
      <c r="CD18" s="306"/>
      <c r="CE18" s="306"/>
      <c r="CF18" s="306"/>
      <c r="CG18" s="306"/>
      <c r="CH18" s="306"/>
      <c r="CI18" s="306"/>
      <c r="CJ18" s="306"/>
      <c r="CK18" s="310">
        <f>SUM(CK16:CK17)</f>
        <v>0</v>
      </c>
      <c r="CL18" s="310"/>
      <c r="CM18" s="310"/>
      <c r="CN18" s="310"/>
      <c r="CO18" s="310"/>
      <c r="CP18" s="310"/>
      <c r="CQ18" s="310"/>
      <c r="CR18" s="310"/>
      <c r="CS18" s="310"/>
      <c r="CT18" s="310"/>
      <c r="CU18" s="310"/>
      <c r="CV18" s="310"/>
      <c r="CW18" s="310"/>
      <c r="CX18" s="310"/>
      <c r="CY18" s="310"/>
      <c r="CZ18" s="310"/>
      <c r="DA18" s="310"/>
      <c r="DB18" s="310"/>
      <c r="DC18" s="310"/>
      <c r="DD18" s="142">
        <f>DD16</f>
        <v>0</v>
      </c>
      <c r="DE18" s="142">
        <f>DE16</f>
        <v>0</v>
      </c>
    </row>
    <row r="19" spans="2:159" ht="12" customHeight="1" x14ac:dyDescent="0.2"/>
    <row r="20" spans="2:159" ht="3" customHeight="1" x14ac:dyDescent="0.2"/>
    <row r="21" spans="2:159" ht="12" customHeight="1" x14ac:dyDescent="0.2"/>
    <row r="22" spans="2:159" s="5" customFormat="1" ht="10.5" x14ac:dyDescent="0.15">
      <c r="B22" s="287" t="s">
        <v>349</v>
      </c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  <c r="AM22" s="287"/>
      <c r="AN22" s="287"/>
      <c r="AO22" s="287"/>
      <c r="AP22" s="287"/>
      <c r="AQ22" s="287"/>
      <c r="AR22" s="287"/>
      <c r="AS22" s="287"/>
      <c r="AT22" s="287"/>
      <c r="AU22" s="287"/>
      <c r="AV22" s="287"/>
      <c r="AW22" s="287"/>
      <c r="AX22" s="287"/>
      <c r="AY22" s="287"/>
      <c r="AZ22" s="287"/>
      <c r="BA22" s="287"/>
      <c r="BB22" s="287"/>
      <c r="BC22" s="287"/>
      <c r="BD22" s="287"/>
      <c r="BE22" s="287"/>
      <c r="BF22" s="287"/>
      <c r="BG22" s="287"/>
      <c r="BH22" s="287"/>
      <c r="BI22" s="287"/>
      <c r="BJ22" s="287"/>
      <c r="BK22" s="287"/>
      <c r="BL22" s="287"/>
      <c r="BM22" s="287"/>
      <c r="BN22" s="287"/>
      <c r="BO22" s="287"/>
      <c r="BP22" s="287"/>
      <c r="BQ22" s="287"/>
      <c r="BR22" s="287"/>
      <c r="BS22" s="287"/>
      <c r="BT22" s="287"/>
      <c r="BU22" s="287"/>
      <c r="BV22" s="287"/>
      <c r="BW22" s="287"/>
      <c r="BX22" s="287"/>
      <c r="BY22" s="287"/>
      <c r="BZ22" s="287"/>
      <c r="CA22" s="287"/>
      <c r="CB22" s="287"/>
      <c r="CC22" s="287"/>
      <c r="CD22" s="287"/>
      <c r="CE22" s="287"/>
      <c r="CF22" s="287"/>
      <c r="CG22" s="287"/>
      <c r="CH22" s="287"/>
      <c r="CI22" s="287"/>
      <c r="CJ22" s="287"/>
      <c r="CK22" s="287"/>
      <c r="CL22" s="287"/>
      <c r="CM22" s="287"/>
      <c r="CN22" s="287"/>
      <c r="CO22" s="287"/>
      <c r="CP22" s="287"/>
      <c r="CQ22" s="287"/>
      <c r="CR22" s="287"/>
      <c r="CS22" s="287"/>
      <c r="CT22" s="287"/>
      <c r="CU22" s="287"/>
      <c r="CV22" s="287"/>
      <c r="CW22" s="287"/>
      <c r="CX22" s="287"/>
      <c r="CY22" s="287"/>
      <c r="CZ22" s="287"/>
      <c r="DA22" s="287"/>
      <c r="DB22" s="287"/>
      <c r="DC22" s="287"/>
    </row>
    <row r="23" spans="2:159" ht="6" customHeight="1" x14ac:dyDescent="0.2"/>
    <row r="24" spans="2:159" s="5" customFormat="1" ht="10.5" x14ac:dyDescent="0.15">
      <c r="B24" s="5" t="s">
        <v>350</v>
      </c>
      <c r="Y24" s="307" t="s">
        <v>250</v>
      </c>
      <c r="Z24" s="307"/>
      <c r="AA24" s="307"/>
      <c r="AB24" s="307"/>
      <c r="AC24" s="307"/>
      <c r="AD24" s="307"/>
      <c r="AE24" s="307"/>
      <c r="AF24" s="307"/>
      <c r="AG24" s="307"/>
      <c r="AH24" s="307"/>
      <c r="AI24" s="307"/>
      <c r="AJ24" s="307"/>
      <c r="AK24" s="307"/>
      <c r="AL24" s="307"/>
      <c r="AM24" s="307"/>
      <c r="AN24" s="307"/>
      <c r="AO24" s="307"/>
      <c r="AP24" s="307"/>
      <c r="AQ24" s="307"/>
      <c r="AR24" s="307"/>
      <c r="AS24" s="307"/>
      <c r="AT24" s="307"/>
      <c r="AU24" s="307"/>
      <c r="AV24" s="307"/>
      <c r="AW24" s="307"/>
      <c r="AX24" s="307"/>
      <c r="AY24" s="307"/>
      <c r="AZ24" s="307"/>
      <c r="BA24" s="307"/>
      <c r="BB24" s="307"/>
      <c r="BC24" s="307"/>
      <c r="BD24" s="307"/>
      <c r="BE24" s="307"/>
      <c r="BF24" s="307"/>
      <c r="BG24" s="307"/>
      <c r="BH24" s="307"/>
      <c r="BI24" s="307"/>
      <c r="BJ24" s="307"/>
      <c r="BK24" s="307"/>
      <c r="BL24" s="307"/>
      <c r="BM24" s="307"/>
      <c r="BN24" s="307"/>
      <c r="BO24" s="307"/>
      <c r="BP24" s="307"/>
      <c r="BQ24" s="307"/>
      <c r="BR24" s="307"/>
      <c r="BS24" s="307"/>
      <c r="BT24" s="307"/>
      <c r="BU24" s="307"/>
      <c r="BV24" s="307"/>
      <c r="BW24" s="307"/>
      <c r="BX24" s="307"/>
      <c r="BY24" s="307"/>
      <c r="BZ24" s="307"/>
      <c r="CA24" s="307"/>
      <c r="CB24" s="307"/>
      <c r="CC24" s="307"/>
      <c r="CD24" s="307"/>
      <c r="CE24" s="307"/>
      <c r="CF24" s="307"/>
      <c r="CG24" s="307"/>
      <c r="CH24" s="307"/>
      <c r="CI24" s="307"/>
      <c r="CJ24" s="307"/>
      <c r="CK24" s="307"/>
      <c r="CL24" s="307"/>
      <c r="CM24" s="307"/>
      <c r="CN24" s="307"/>
      <c r="CO24" s="307"/>
      <c r="CP24" s="307"/>
      <c r="CQ24" s="307"/>
      <c r="CR24" s="307"/>
      <c r="CS24" s="307"/>
      <c r="CT24" s="307"/>
      <c r="CU24" s="307"/>
      <c r="CV24" s="307"/>
      <c r="CW24" s="307"/>
      <c r="CX24" s="307"/>
      <c r="CY24" s="307"/>
      <c r="CZ24" s="307"/>
      <c r="DA24" s="307"/>
      <c r="DB24" s="307"/>
      <c r="DC24" s="307"/>
    </row>
    <row r="25" spans="2:159" s="5" customFormat="1" ht="6" customHeight="1" x14ac:dyDescent="0.15"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</row>
    <row r="26" spans="2:159" s="5" customFormat="1" ht="10.5" x14ac:dyDescent="0.15">
      <c r="B26" s="308" t="s">
        <v>351</v>
      </c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308"/>
      <c r="AB26" s="308"/>
      <c r="AC26" s="308"/>
      <c r="AD26" s="308"/>
      <c r="AE26" s="308"/>
      <c r="AF26" s="308"/>
      <c r="AG26" s="308"/>
      <c r="AH26" s="308"/>
      <c r="AI26" s="308"/>
      <c r="AJ26" s="308"/>
      <c r="AK26" s="308"/>
      <c r="AL26" s="308"/>
      <c r="AM26" s="308"/>
      <c r="AN26" s="308"/>
      <c r="AO26" s="308"/>
      <c r="AP26" s="308"/>
      <c r="AQ26" s="309" t="s">
        <v>352</v>
      </c>
      <c r="AR26" s="309"/>
      <c r="AS26" s="309"/>
      <c r="AT26" s="309"/>
      <c r="AU26" s="309"/>
      <c r="AV26" s="309"/>
      <c r="AW26" s="309"/>
      <c r="AX26" s="309"/>
      <c r="AY26" s="309"/>
      <c r="AZ26" s="309"/>
      <c r="BA26" s="309"/>
      <c r="BB26" s="309"/>
      <c r="BC26" s="309"/>
      <c r="BD26" s="309"/>
      <c r="BE26" s="309"/>
      <c r="BF26" s="309"/>
      <c r="BG26" s="309"/>
      <c r="BH26" s="309"/>
      <c r="BI26" s="309"/>
      <c r="BJ26" s="309"/>
      <c r="BK26" s="309"/>
      <c r="BL26" s="309"/>
      <c r="BM26" s="309"/>
      <c r="BN26" s="309"/>
      <c r="BO26" s="309"/>
      <c r="BP26" s="309"/>
      <c r="BQ26" s="309"/>
      <c r="BR26" s="309"/>
      <c r="BS26" s="309"/>
      <c r="BT26" s="309"/>
      <c r="BU26" s="309"/>
      <c r="BV26" s="309"/>
      <c r="BW26" s="309"/>
      <c r="BX26" s="309"/>
      <c r="BY26" s="309"/>
      <c r="BZ26" s="309"/>
      <c r="CA26" s="309"/>
      <c r="CB26" s="309"/>
      <c r="CC26" s="309"/>
      <c r="CD26" s="309"/>
      <c r="CE26" s="309"/>
      <c r="CF26" s="309"/>
      <c r="CG26" s="309"/>
      <c r="CH26" s="309"/>
      <c r="CI26" s="309"/>
      <c r="CJ26" s="309"/>
      <c r="CK26" s="309"/>
      <c r="CL26" s="309"/>
      <c r="CM26" s="309"/>
      <c r="CN26" s="309"/>
      <c r="CO26" s="309"/>
      <c r="CP26" s="309"/>
      <c r="CQ26" s="309"/>
      <c r="CR26" s="309"/>
      <c r="CS26" s="309"/>
      <c r="CT26" s="309"/>
      <c r="CU26" s="309"/>
      <c r="CV26" s="309"/>
      <c r="CW26" s="309"/>
      <c r="CX26" s="309"/>
      <c r="CY26" s="309"/>
      <c r="CZ26" s="309"/>
      <c r="DA26" s="309"/>
      <c r="DB26" s="309"/>
      <c r="DC26" s="309"/>
    </row>
    <row r="27" spans="2:159" ht="10.5" customHeight="1" x14ac:dyDescent="0.2"/>
    <row r="28" spans="2:159" s="116" customFormat="1" ht="28.5" customHeight="1" x14ac:dyDescent="0.2">
      <c r="B28" s="293" t="s">
        <v>339</v>
      </c>
      <c r="C28" s="294"/>
      <c r="D28" s="294"/>
      <c r="E28" s="294"/>
      <c r="F28" s="294"/>
      <c r="G28" s="294"/>
      <c r="H28" s="295"/>
      <c r="I28" s="293" t="s">
        <v>0</v>
      </c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  <c r="AG28" s="294"/>
      <c r="AH28" s="294"/>
      <c r="AI28" s="294"/>
      <c r="AJ28" s="294"/>
      <c r="AK28" s="294"/>
      <c r="AL28" s="294"/>
      <c r="AM28" s="294"/>
      <c r="AN28" s="294"/>
      <c r="AO28" s="294"/>
      <c r="AP28" s="294"/>
      <c r="AQ28" s="294"/>
      <c r="AR28" s="294"/>
      <c r="AS28" s="294"/>
      <c r="AT28" s="294"/>
      <c r="AU28" s="294"/>
      <c r="AV28" s="294"/>
      <c r="AW28" s="294"/>
      <c r="AX28" s="294"/>
      <c r="AY28" s="294"/>
      <c r="AZ28" s="294"/>
      <c r="BA28" s="294"/>
      <c r="BB28" s="294"/>
      <c r="BC28" s="294"/>
      <c r="BD28" s="295"/>
      <c r="BE28" s="293" t="s">
        <v>353</v>
      </c>
      <c r="BF28" s="294"/>
      <c r="BG28" s="294"/>
      <c r="BH28" s="294"/>
      <c r="BI28" s="294"/>
      <c r="BJ28" s="294"/>
      <c r="BK28" s="294"/>
      <c r="BL28" s="294"/>
      <c r="BM28" s="294"/>
      <c r="BN28" s="294"/>
      <c r="BO28" s="294"/>
      <c r="BP28" s="294"/>
      <c r="BQ28" s="294"/>
      <c r="BR28" s="294"/>
      <c r="BS28" s="294"/>
      <c r="BT28" s="295"/>
      <c r="BU28" s="293" t="s">
        <v>354</v>
      </c>
      <c r="BV28" s="294"/>
      <c r="BW28" s="294"/>
      <c r="BX28" s="294"/>
      <c r="BY28" s="294"/>
      <c r="BZ28" s="294"/>
      <c r="CA28" s="294"/>
      <c r="CB28" s="294"/>
      <c r="CC28" s="294"/>
      <c r="CD28" s="294"/>
      <c r="CE28" s="294"/>
      <c r="CF28" s="294"/>
      <c r="CG28" s="294"/>
      <c r="CH28" s="294"/>
      <c r="CI28" s="294"/>
      <c r="CJ28" s="295"/>
      <c r="CK28" s="259" t="s">
        <v>355</v>
      </c>
      <c r="CL28" s="259"/>
      <c r="CM28" s="259"/>
      <c r="CN28" s="259"/>
      <c r="CO28" s="259"/>
      <c r="CP28" s="259"/>
      <c r="CQ28" s="259"/>
      <c r="CR28" s="259"/>
      <c r="CS28" s="259"/>
      <c r="CT28" s="259"/>
      <c r="CU28" s="259"/>
      <c r="CV28" s="259"/>
      <c r="CW28" s="259"/>
      <c r="CX28" s="259"/>
      <c r="CY28" s="259"/>
      <c r="CZ28" s="259"/>
      <c r="DA28" s="259"/>
      <c r="DB28" s="259"/>
      <c r="DC28" s="259"/>
      <c r="DD28" s="259"/>
      <c r="DE28" s="259"/>
    </row>
    <row r="29" spans="2:159" s="116" customFormat="1" ht="18" customHeight="1" x14ac:dyDescent="0.2">
      <c r="B29" s="296"/>
      <c r="C29" s="297"/>
      <c r="D29" s="297"/>
      <c r="E29" s="297"/>
      <c r="F29" s="297"/>
      <c r="G29" s="297"/>
      <c r="H29" s="298"/>
      <c r="I29" s="296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  <c r="AJ29" s="297"/>
      <c r="AK29" s="297"/>
      <c r="AL29" s="297"/>
      <c r="AM29" s="297"/>
      <c r="AN29" s="297"/>
      <c r="AO29" s="297"/>
      <c r="AP29" s="297"/>
      <c r="AQ29" s="297"/>
      <c r="AR29" s="297"/>
      <c r="AS29" s="297"/>
      <c r="AT29" s="297"/>
      <c r="AU29" s="297"/>
      <c r="AV29" s="297"/>
      <c r="AW29" s="297"/>
      <c r="AX29" s="297"/>
      <c r="AY29" s="297"/>
      <c r="AZ29" s="297"/>
      <c r="BA29" s="297"/>
      <c r="BB29" s="297"/>
      <c r="BC29" s="297"/>
      <c r="BD29" s="298"/>
      <c r="BE29" s="296"/>
      <c r="BF29" s="297"/>
      <c r="BG29" s="297"/>
      <c r="BH29" s="297"/>
      <c r="BI29" s="297"/>
      <c r="BJ29" s="297"/>
      <c r="BK29" s="297"/>
      <c r="BL29" s="297"/>
      <c r="BM29" s="297"/>
      <c r="BN29" s="297"/>
      <c r="BO29" s="297"/>
      <c r="BP29" s="297"/>
      <c r="BQ29" s="297"/>
      <c r="BR29" s="297"/>
      <c r="BS29" s="297"/>
      <c r="BT29" s="298"/>
      <c r="BU29" s="296"/>
      <c r="BV29" s="297"/>
      <c r="BW29" s="297"/>
      <c r="BX29" s="297"/>
      <c r="BY29" s="297"/>
      <c r="BZ29" s="297"/>
      <c r="CA29" s="297"/>
      <c r="CB29" s="297"/>
      <c r="CC29" s="297"/>
      <c r="CD29" s="297"/>
      <c r="CE29" s="297"/>
      <c r="CF29" s="297"/>
      <c r="CG29" s="297"/>
      <c r="CH29" s="297"/>
      <c r="CI29" s="297"/>
      <c r="CJ29" s="298"/>
      <c r="CK29" s="299" t="str">
        <f>CK6</f>
        <v>2023 год</v>
      </c>
      <c r="CL29" s="299"/>
      <c r="CM29" s="299"/>
      <c r="CN29" s="299"/>
      <c r="CO29" s="299"/>
      <c r="CP29" s="299"/>
      <c r="CQ29" s="299"/>
      <c r="CR29" s="299"/>
      <c r="CS29" s="299"/>
      <c r="CT29" s="299"/>
      <c r="CU29" s="299"/>
      <c r="CV29" s="299"/>
      <c r="CW29" s="299"/>
      <c r="CX29" s="299"/>
      <c r="CY29" s="299"/>
      <c r="CZ29" s="299"/>
      <c r="DA29" s="299"/>
      <c r="DB29" s="299"/>
      <c r="DC29" s="299"/>
      <c r="DD29" s="131" t="str">
        <f>DD6</f>
        <v>2024 год</v>
      </c>
      <c r="DE29" s="131" t="str">
        <f>DE6</f>
        <v>2025 год</v>
      </c>
    </row>
    <row r="30" spans="2:159" s="133" customFormat="1" x14ac:dyDescent="0.2">
      <c r="B30" s="289">
        <v>1</v>
      </c>
      <c r="C30" s="289"/>
      <c r="D30" s="289"/>
      <c r="E30" s="289"/>
      <c r="F30" s="289"/>
      <c r="G30" s="289"/>
      <c r="H30" s="289"/>
      <c r="I30" s="289">
        <v>2</v>
      </c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89"/>
      <c r="AI30" s="289"/>
      <c r="AJ30" s="289"/>
      <c r="AK30" s="289"/>
      <c r="AL30" s="289"/>
      <c r="AM30" s="289"/>
      <c r="AN30" s="289"/>
      <c r="AO30" s="289"/>
      <c r="AP30" s="289"/>
      <c r="AQ30" s="289"/>
      <c r="AR30" s="289"/>
      <c r="AS30" s="289"/>
      <c r="AT30" s="289"/>
      <c r="AU30" s="289"/>
      <c r="AV30" s="289"/>
      <c r="AW30" s="289"/>
      <c r="AX30" s="289"/>
      <c r="AY30" s="289"/>
      <c r="AZ30" s="289"/>
      <c r="BA30" s="289"/>
      <c r="BB30" s="289"/>
      <c r="BC30" s="289"/>
      <c r="BD30" s="289"/>
      <c r="BE30" s="289">
        <v>3</v>
      </c>
      <c r="BF30" s="289"/>
      <c r="BG30" s="289"/>
      <c r="BH30" s="289"/>
      <c r="BI30" s="289"/>
      <c r="BJ30" s="289"/>
      <c r="BK30" s="289"/>
      <c r="BL30" s="289"/>
      <c r="BM30" s="289"/>
      <c r="BN30" s="289"/>
      <c r="BO30" s="289"/>
      <c r="BP30" s="289"/>
      <c r="BQ30" s="289"/>
      <c r="BR30" s="289"/>
      <c r="BS30" s="289"/>
      <c r="BT30" s="289"/>
      <c r="BU30" s="289">
        <v>4</v>
      </c>
      <c r="BV30" s="289"/>
      <c r="BW30" s="289"/>
      <c r="BX30" s="289"/>
      <c r="BY30" s="289"/>
      <c r="BZ30" s="289"/>
      <c r="CA30" s="289"/>
      <c r="CB30" s="289"/>
      <c r="CC30" s="289"/>
      <c r="CD30" s="289"/>
      <c r="CE30" s="289"/>
      <c r="CF30" s="289"/>
      <c r="CG30" s="289"/>
      <c r="CH30" s="289"/>
      <c r="CI30" s="289"/>
      <c r="CJ30" s="289"/>
      <c r="CK30" s="289">
        <v>5</v>
      </c>
      <c r="CL30" s="289"/>
      <c r="CM30" s="289"/>
      <c r="CN30" s="289"/>
      <c r="CO30" s="289"/>
      <c r="CP30" s="289"/>
      <c r="CQ30" s="289"/>
      <c r="CR30" s="289"/>
      <c r="CS30" s="289"/>
      <c r="CT30" s="289"/>
      <c r="CU30" s="289"/>
      <c r="CV30" s="289"/>
      <c r="CW30" s="289"/>
      <c r="CX30" s="289"/>
      <c r="CY30" s="289"/>
      <c r="CZ30" s="289"/>
      <c r="DA30" s="289"/>
      <c r="DB30" s="289"/>
      <c r="DC30" s="289"/>
      <c r="DD30" s="132"/>
      <c r="DE30" s="132"/>
    </row>
    <row r="31" spans="2:159" s="135" customFormat="1" ht="22.5" customHeight="1" x14ac:dyDescent="0.2">
      <c r="B31" s="311" t="s">
        <v>6</v>
      </c>
      <c r="C31" s="312"/>
      <c r="D31" s="312"/>
      <c r="E31" s="312"/>
      <c r="F31" s="312"/>
      <c r="G31" s="312"/>
      <c r="H31" s="313"/>
      <c r="I31" s="288" t="s">
        <v>356</v>
      </c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288"/>
      <c r="AF31" s="288"/>
      <c r="AG31" s="288"/>
      <c r="AH31" s="288"/>
      <c r="AI31" s="288"/>
      <c r="AJ31" s="288"/>
      <c r="AK31" s="288"/>
      <c r="AL31" s="288"/>
      <c r="AM31" s="288"/>
      <c r="AN31" s="288"/>
      <c r="AO31" s="288"/>
      <c r="AP31" s="288"/>
      <c r="AQ31" s="288"/>
      <c r="AR31" s="288"/>
      <c r="AS31" s="288"/>
      <c r="AT31" s="288"/>
      <c r="AU31" s="288"/>
      <c r="AV31" s="288"/>
      <c r="AW31" s="288"/>
      <c r="AX31" s="288"/>
      <c r="AY31" s="288"/>
      <c r="AZ31" s="288"/>
      <c r="BA31" s="288"/>
      <c r="BB31" s="288"/>
      <c r="BC31" s="288"/>
      <c r="BD31" s="288"/>
      <c r="BE31" s="306">
        <f>CK31/BU31</f>
        <v>35928.735833333332</v>
      </c>
      <c r="BF31" s="306"/>
      <c r="BG31" s="306"/>
      <c r="BH31" s="306"/>
      <c r="BI31" s="306"/>
      <c r="BJ31" s="306"/>
      <c r="BK31" s="306"/>
      <c r="BL31" s="306"/>
      <c r="BM31" s="306"/>
      <c r="BN31" s="306"/>
      <c r="BO31" s="306"/>
      <c r="BP31" s="306"/>
      <c r="BQ31" s="306"/>
      <c r="BR31" s="306"/>
      <c r="BS31" s="306"/>
      <c r="BT31" s="306"/>
      <c r="BU31" s="264">
        <v>12</v>
      </c>
      <c r="BV31" s="264"/>
      <c r="BW31" s="264"/>
      <c r="BX31" s="264"/>
      <c r="BY31" s="264"/>
      <c r="BZ31" s="264"/>
      <c r="CA31" s="264"/>
      <c r="CB31" s="264"/>
      <c r="CC31" s="264"/>
      <c r="CD31" s="264"/>
      <c r="CE31" s="264"/>
      <c r="CF31" s="264"/>
      <c r="CG31" s="264"/>
      <c r="CH31" s="264"/>
      <c r="CI31" s="264"/>
      <c r="CJ31" s="264"/>
      <c r="CK31" s="314">
        <v>431144.83</v>
      </c>
      <c r="CL31" s="314"/>
      <c r="CM31" s="314"/>
      <c r="CN31" s="314"/>
      <c r="CO31" s="314"/>
      <c r="CP31" s="314"/>
      <c r="CQ31" s="314"/>
      <c r="CR31" s="314"/>
      <c r="CS31" s="314"/>
      <c r="CT31" s="314"/>
      <c r="CU31" s="314"/>
      <c r="CV31" s="314"/>
      <c r="CW31" s="314"/>
      <c r="CX31" s="314"/>
      <c r="CY31" s="314"/>
      <c r="CZ31" s="314"/>
      <c r="DA31" s="314"/>
      <c r="DB31" s="314"/>
      <c r="DC31" s="314"/>
      <c r="DD31" s="136">
        <v>431144.83</v>
      </c>
      <c r="DE31" s="136">
        <f>DD31</f>
        <v>431144.83</v>
      </c>
    </row>
    <row r="32" spans="2:159" s="135" customFormat="1" ht="47.25" customHeight="1" x14ac:dyDescent="0.2">
      <c r="B32" s="311" t="s">
        <v>7</v>
      </c>
      <c r="C32" s="312"/>
      <c r="D32" s="312"/>
      <c r="E32" s="312"/>
      <c r="F32" s="312"/>
      <c r="G32" s="312"/>
      <c r="H32" s="313"/>
      <c r="I32" s="288" t="s">
        <v>357</v>
      </c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288"/>
      <c r="AG32" s="288"/>
      <c r="AH32" s="288"/>
      <c r="AI32" s="288"/>
      <c r="AJ32" s="288"/>
      <c r="AK32" s="288"/>
      <c r="AL32" s="288"/>
      <c r="AM32" s="288"/>
      <c r="AN32" s="288"/>
      <c r="AO32" s="288"/>
      <c r="AP32" s="288"/>
      <c r="AQ32" s="288"/>
      <c r="AR32" s="288"/>
      <c r="AS32" s="288"/>
      <c r="AT32" s="288"/>
      <c r="AU32" s="288"/>
      <c r="AV32" s="288"/>
      <c r="AW32" s="288"/>
      <c r="AX32" s="288"/>
      <c r="AY32" s="288"/>
      <c r="AZ32" s="288"/>
      <c r="BA32" s="288"/>
      <c r="BB32" s="288"/>
      <c r="BC32" s="288"/>
      <c r="BD32" s="288"/>
      <c r="BE32" s="306">
        <f>CK32/BU32</f>
        <v>2804</v>
      </c>
      <c r="BF32" s="306"/>
      <c r="BG32" s="306"/>
      <c r="BH32" s="306"/>
      <c r="BI32" s="306"/>
      <c r="BJ32" s="306"/>
      <c r="BK32" s="306"/>
      <c r="BL32" s="306"/>
      <c r="BM32" s="306"/>
      <c r="BN32" s="306"/>
      <c r="BO32" s="306"/>
      <c r="BP32" s="306"/>
      <c r="BQ32" s="306"/>
      <c r="BR32" s="306"/>
      <c r="BS32" s="306"/>
      <c r="BT32" s="306"/>
      <c r="BU32" s="264">
        <v>12</v>
      </c>
      <c r="BV32" s="264"/>
      <c r="BW32" s="264"/>
      <c r="BX32" s="264"/>
      <c r="BY32" s="264"/>
      <c r="BZ32" s="264"/>
      <c r="CA32" s="264"/>
      <c r="CB32" s="264"/>
      <c r="CC32" s="264"/>
      <c r="CD32" s="264"/>
      <c r="CE32" s="264"/>
      <c r="CF32" s="264"/>
      <c r="CG32" s="264"/>
      <c r="CH32" s="264"/>
      <c r="CI32" s="264"/>
      <c r="CJ32" s="264"/>
      <c r="CK32" s="314">
        <f>4770+28878</f>
        <v>33648</v>
      </c>
      <c r="CL32" s="314"/>
      <c r="CM32" s="314"/>
      <c r="CN32" s="314"/>
      <c r="CO32" s="314"/>
      <c r="CP32" s="314"/>
      <c r="CQ32" s="314"/>
      <c r="CR32" s="314"/>
      <c r="CS32" s="314"/>
      <c r="CT32" s="314"/>
      <c r="CU32" s="314"/>
      <c r="CV32" s="314"/>
      <c r="CW32" s="314"/>
      <c r="CX32" s="314"/>
      <c r="CY32" s="314"/>
      <c r="CZ32" s="314"/>
      <c r="DA32" s="314"/>
      <c r="DB32" s="314"/>
      <c r="DC32" s="314"/>
      <c r="DD32" s="136">
        <f>CK32</f>
        <v>33648</v>
      </c>
      <c r="DE32" s="136">
        <f>CK32</f>
        <v>33648</v>
      </c>
    </row>
    <row r="33" spans="2:109" s="135" customFormat="1" ht="32.25" customHeight="1" x14ac:dyDescent="0.2">
      <c r="B33" s="311" t="s">
        <v>8</v>
      </c>
      <c r="C33" s="312"/>
      <c r="D33" s="312"/>
      <c r="E33" s="312"/>
      <c r="F33" s="312"/>
      <c r="G33" s="312"/>
      <c r="H33" s="313"/>
      <c r="I33" s="288" t="s">
        <v>358</v>
      </c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288"/>
      <c r="AD33" s="288"/>
      <c r="AE33" s="288"/>
      <c r="AF33" s="288"/>
      <c r="AG33" s="288"/>
      <c r="AH33" s="288"/>
      <c r="AI33" s="288"/>
      <c r="AJ33" s="288"/>
      <c r="AK33" s="288"/>
      <c r="AL33" s="288"/>
      <c r="AM33" s="288"/>
      <c r="AN33" s="288"/>
      <c r="AO33" s="288"/>
      <c r="AP33" s="288"/>
      <c r="AQ33" s="288"/>
      <c r="AR33" s="288"/>
      <c r="AS33" s="288"/>
      <c r="AT33" s="288"/>
      <c r="AU33" s="288"/>
      <c r="AV33" s="288"/>
      <c r="AW33" s="288"/>
      <c r="AX33" s="288"/>
      <c r="AY33" s="288"/>
      <c r="AZ33" s="288"/>
      <c r="BA33" s="288"/>
      <c r="BB33" s="288"/>
      <c r="BC33" s="288"/>
      <c r="BD33" s="288"/>
      <c r="BE33" s="306">
        <f>CK33/BU33</f>
        <v>3677.584166666667</v>
      </c>
      <c r="BF33" s="306"/>
      <c r="BG33" s="306"/>
      <c r="BH33" s="306"/>
      <c r="BI33" s="306"/>
      <c r="BJ33" s="306"/>
      <c r="BK33" s="306"/>
      <c r="BL33" s="306"/>
      <c r="BM33" s="306"/>
      <c r="BN33" s="306"/>
      <c r="BO33" s="306"/>
      <c r="BP33" s="306"/>
      <c r="BQ33" s="306"/>
      <c r="BR33" s="306"/>
      <c r="BS33" s="306"/>
      <c r="BT33" s="306"/>
      <c r="BU33" s="264">
        <v>12</v>
      </c>
      <c r="BV33" s="264"/>
      <c r="BW33" s="264"/>
      <c r="BX33" s="264"/>
      <c r="BY33" s="264"/>
      <c r="BZ33" s="264"/>
      <c r="CA33" s="264"/>
      <c r="CB33" s="264"/>
      <c r="CC33" s="264"/>
      <c r="CD33" s="264"/>
      <c r="CE33" s="264"/>
      <c r="CF33" s="264"/>
      <c r="CG33" s="264"/>
      <c r="CH33" s="264"/>
      <c r="CI33" s="264"/>
      <c r="CJ33" s="264"/>
      <c r="CK33" s="314">
        <v>44131.01</v>
      </c>
      <c r="CL33" s="314"/>
      <c r="CM33" s="314"/>
      <c r="CN33" s="314"/>
      <c r="CO33" s="314"/>
      <c r="CP33" s="314"/>
      <c r="CQ33" s="314"/>
      <c r="CR33" s="314"/>
      <c r="CS33" s="314"/>
      <c r="CT33" s="314"/>
      <c r="CU33" s="314"/>
      <c r="CV33" s="314"/>
      <c r="CW33" s="314"/>
      <c r="CX33" s="314"/>
      <c r="CY33" s="314"/>
      <c r="CZ33" s="314"/>
      <c r="DA33" s="314"/>
      <c r="DB33" s="314"/>
      <c r="DC33" s="314"/>
      <c r="DD33" s="136">
        <v>44131.01</v>
      </c>
      <c r="DE33" s="136">
        <v>44131.01</v>
      </c>
    </row>
    <row r="34" spans="2:109" s="135" customFormat="1" ht="39" hidden="1" customHeight="1" x14ac:dyDescent="0.2">
      <c r="B34" s="258" t="s">
        <v>9</v>
      </c>
      <c r="C34" s="258"/>
      <c r="D34" s="258"/>
      <c r="E34" s="258"/>
      <c r="F34" s="258"/>
      <c r="G34" s="258"/>
      <c r="H34" s="258"/>
      <c r="I34" s="288" t="s">
        <v>359</v>
      </c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/>
      <c r="AM34" s="288"/>
      <c r="AN34" s="288"/>
      <c r="AO34" s="288"/>
      <c r="AP34" s="288"/>
      <c r="AQ34" s="288"/>
      <c r="AR34" s="288"/>
      <c r="AS34" s="288"/>
      <c r="AT34" s="288"/>
      <c r="AU34" s="288"/>
      <c r="AV34" s="288"/>
      <c r="AW34" s="288"/>
      <c r="AX34" s="288"/>
      <c r="AY34" s="288"/>
      <c r="AZ34" s="288"/>
      <c r="BA34" s="288"/>
      <c r="BB34" s="288"/>
      <c r="BC34" s="288"/>
      <c r="BD34" s="288"/>
      <c r="BE34" s="306">
        <f>CK34/BU34</f>
        <v>0</v>
      </c>
      <c r="BF34" s="306"/>
      <c r="BG34" s="306"/>
      <c r="BH34" s="306"/>
      <c r="BI34" s="306"/>
      <c r="BJ34" s="306"/>
      <c r="BK34" s="306"/>
      <c r="BL34" s="306"/>
      <c r="BM34" s="306"/>
      <c r="BN34" s="306"/>
      <c r="BO34" s="306"/>
      <c r="BP34" s="306"/>
      <c r="BQ34" s="306"/>
      <c r="BR34" s="306"/>
      <c r="BS34" s="306"/>
      <c r="BT34" s="306"/>
      <c r="BU34" s="264">
        <v>12</v>
      </c>
      <c r="BV34" s="264"/>
      <c r="BW34" s="264"/>
      <c r="BX34" s="264"/>
      <c r="BY34" s="264"/>
      <c r="BZ34" s="264"/>
      <c r="CA34" s="264"/>
      <c r="CB34" s="264"/>
      <c r="CC34" s="264"/>
      <c r="CD34" s="264"/>
      <c r="CE34" s="264"/>
      <c r="CF34" s="264"/>
      <c r="CG34" s="264"/>
      <c r="CH34" s="264"/>
      <c r="CI34" s="264"/>
      <c r="CJ34" s="264"/>
      <c r="CK34" s="314"/>
      <c r="CL34" s="314"/>
      <c r="CM34" s="314"/>
      <c r="CN34" s="314"/>
      <c r="CO34" s="314"/>
      <c r="CP34" s="314"/>
      <c r="CQ34" s="314"/>
      <c r="CR34" s="314"/>
      <c r="CS34" s="314"/>
      <c r="CT34" s="314"/>
      <c r="CU34" s="314"/>
      <c r="CV34" s="314"/>
      <c r="CW34" s="314"/>
      <c r="CX34" s="314"/>
      <c r="CY34" s="314"/>
      <c r="CZ34" s="314"/>
      <c r="DA34" s="314"/>
      <c r="DB34" s="314"/>
      <c r="DC34" s="314"/>
      <c r="DD34" s="136"/>
      <c r="DE34" s="136"/>
    </row>
    <row r="35" spans="2:109" s="135" customFormat="1" ht="15" customHeight="1" x14ac:dyDescent="0.2">
      <c r="B35" s="258"/>
      <c r="C35" s="258"/>
      <c r="D35" s="258"/>
      <c r="E35" s="258"/>
      <c r="F35" s="258"/>
      <c r="G35" s="258"/>
      <c r="H35" s="258"/>
      <c r="I35" s="290" t="s">
        <v>344</v>
      </c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  <c r="AM35" s="290"/>
      <c r="AN35" s="290"/>
      <c r="AO35" s="290"/>
      <c r="AP35" s="290"/>
      <c r="AQ35" s="290"/>
      <c r="AR35" s="290"/>
      <c r="AS35" s="290"/>
      <c r="AT35" s="290"/>
      <c r="AU35" s="290"/>
      <c r="AV35" s="290"/>
      <c r="AW35" s="290"/>
      <c r="AX35" s="290"/>
      <c r="AY35" s="290"/>
      <c r="AZ35" s="290"/>
      <c r="BA35" s="290"/>
      <c r="BB35" s="290"/>
      <c r="BC35" s="290"/>
      <c r="BD35" s="291"/>
      <c r="BE35" s="264" t="s">
        <v>34</v>
      </c>
      <c r="BF35" s="264"/>
      <c r="BG35" s="264"/>
      <c r="BH35" s="264"/>
      <c r="BI35" s="264"/>
      <c r="BJ35" s="264"/>
      <c r="BK35" s="264"/>
      <c r="BL35" s="264"/>
      <c r="BM35" s="264"/>
      <c r="BN35" s="264"/>
      <c r="BO35" s="264"/>
      <c r="BP35" s="264"/>
      <c r="BQ35" s="264"/>
      <c r="BR35" s="264"/>
      <c r="BS35" s="264"/>
      <c r="BT35" s="264"/>
      <c r="BU35" s="264" t="s">
        <v>34</v>
      </c>
      <c r="BV35" s="264"/>
      <c r="BW35" s="264"/>
      <c r="BX35" s="264"/>
      <c r="BY35" s="264"/>
      <c r="BZ35" s="264"/>
      <c r="CA35" s="264"/>
      <c r="CB35" s="264"/>
      <c r="CC35" s="264"/>
      <c r="CD35" s="264"/>
      <c r="CE35" s="264"/>
      <c r="CF35" s="264"/>
      <c r="CG35" s="264"/>
      <c r="CH35" s="264"/>
      <c r="CI35" s="264"/>
      <c r="CJ35" s="264"/>
      <c r="CK35" s="315">
        <f>CK31+CK32+CK33+CK34</f>
        <v>508923.84</v>
      </c>
      <c r="CL35" s="315"/>
      <c r="CM35" s="315"/>
      <c r="CN35" s="315"/>
      <c r="CO35" s="315"/>
      <c r="CP35" s="315"/>
      <c r="CQ35" s="315"/>
      <c r="CR35" s="315"/>
      <c r="CS35" s="315"/>
      <c r="CT35" s="315"/>
      <c r="CU35" s="315"/>
      <c r="CV35" s="315"/>
      <c r="CW35" s="315"/>
      <c r="CX35" s="315"/>
      <c r="CY35" s="315"/>
      <c r="CZ35" s="315"/>
      <c r="DA35" s="315"/>
      <c r="DB35" s="315"/>
      <c r="DC35" s="315"/>
      <c r="DD35" s="138">
        <f>DD31+DD32+DD33+DD34</f>
        <v>508923.84</v>
      </c>
      <c r="DE35" s="138">
        <f>DE34+DE33+DE32+DE31</f>
        <v>508923.84</v>
      </c>
    </row>
    <row r="36" spans="2:109" ht="12" customHeight="1" x14ac:dyDescent="0.2"/>
    <row r="37" spans="2:109" s="5" customFormat="1" ht="10.5" x14ac:dyDescent="0.15">
      <c r="B37" s="287" t="s">
        <v>360</v>
      </c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287"/>
      <c r="AF37" s="287"/>
      <c r="AG37" s="287"/>
      <c r="AH37" s="287"/>
      <c r="AI37" s="287"/>
      <c r="AJ37" s="287"/>
      <c r="AK37" s="287"/>
      <c r="AL37" s="287"/>
      <c r="AM37" s="287"/>
      <c r="AN37" s="287"/>
      <c r="AO37" s="287"/>
      <c r="AP37" s="287"/>
      <c r="AQ37" s="287"/>
      <c r="AR37" s="287"/>
      <c r="AS37" s="287"/>
      <c r="AT37" s="287"/>
      <c r="AU37" s="287"/>
      <c r="AV37" s="287"/>
      <c r="AW37" s="287"/>
      <c r="AX37" s="287"/>
      <c r="AY37" s="287"/>
      <c r="AZ37" s="287"/>
      <c r="BA37" s="287"/>
      <c r="BB37" s="287"/>
      <c r="BC37" s="287"/>
      <c r="BD37" s="287"/>
      <c r="BE37" s="287"/>
      <c r="BF37" s="287"/>
      <c r="BG37" s="287"/>
      <c r="BH37" s="287"/>
      <c r="BI37" s="287"/>
      <c r="BJ37" s="287"/>
      <c r="BK37" s="287"/>
      <c r="BL37" s="287"/>
      <c r="BM37" s="287"/>
      <c r="BN37" s="287"/>
      <c r="BO37" s="287"/>
      <c r="BP37" s="287"/>
      <c r="BQ37" s="287"/>
      <c r="BR37" s="287"/>
      <c r="BS37" s="287"/>
      <c r="BT37" s="287"/>
      <c r="BU37" s="287"/>
      <c r="BV37" s="287"/>
      <c r="BW37" s="287"/>
      <c r="BX37" s="287"/>
      <c r="BY37" s="287"/>
      <c r="BZ37" s="287"/>
      <c r="CA37" s="287"/>
      <c r="CB37" s="287"/>
      <c r="CC37" s="287"/>
      <c r="CD37" s="287"/>
      <c r="CE37" s="287"/>
      <c r="CF37" s="287"/>
      <c r="CG37" s="287"/>
      <c r="CH37" s="287"/>
      <c r="CI37" s="287"/>
      <c r="CJ37" s="287"/>
      <c r="CK37" s="287"/>
      <c r="CL37" s="287"/>
      <c r="CM37" s="287"/>
      <c r="CN37" s="287"/>
      <c r="CO37" s="287"/>
      <c r="CP37" s="287"/>
      <c r="CQ37" s="287"/>
      <c r="CR37" s="287"/>
      <c r="CS37" s="287"/>
      <c r="CT37" s="287"/>
      <c r="CU37" s="287"/>
      <c r="CV37" s="287"/>
      <c r="CW37" s="287"/>
      <c r="CX37" s="287"/>
      <c r="CY37" s="287"/>
      <c r="CZ37" s="287"/>
      <c r="DA37" s="287"/>
      <c r="DB37" s="287"/>
      <c r="DC37" s="287"/>
    </row>
    <row r="38" spans="2:109" ht="6" customHeight="1" x14ac:dyDescent="0.2"/>
    <row r="39" spans="2:109" s="5" customFormat="1" ht="10.5" x14ac:dyDescent="0.15">
      <c r="B39" s="5" t="s">
        <v>350</v>
      </c>
      <c r="Y39" s="307" t="s">
        <v>361</v>
      </c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  <c r="AP39" s="307"/>
      <c r="AQ39" s="307"/>
      <c r="AR39" s="307"/>
      <c r="AS39" s="307"/>
      <c r="AT39" s="307"/>
      <c r="AU39" s="307"/>
      <c r="AV39" s="307"/>
      <c r="AW39" s="307"/>
      <c r="AX39" s="307"/>
      <c r="AY39" s="307"/>
      <c r="AZ39" s="307"/>
      <c r="BA39" s="307"/>
      <c r="BB39" s="307"/>
      <c r="BC39" s="307"/>
      <c r="BD39" s="307"/>
      <c r="BE39" s="307"/>
      <c r="BF39" s="307"/>
      <c r="BG39" s="307"/>
      <c r="BH39" s="307"/>
      <c r="BI39" s="307"/>
      <c r="BJ39" s="307"/>
      <c r="BK39" s="307"/>
      <c r="BL39" s="307"/>
      <c r="BM39" s="307"/>
      <c r="BN39" s="307"/>
      <c r="BO39" s="307"/>
      <c r="BP39" s="307"/>
      <c r="BQ39" s="307"/>
      <c r="BR39" s="307"/>
      <c r="BS39" s="307"/>
      <c r="BT39" s="307"/>
      <c r="BU39" s="307"/>
      <c r="BV39" s="307"/>
      <c r="BW39" s="307"/>
      <c r="BX39" s="307"/>
      <c r="BY39" s="307"/>
      <c r="BZ39" s="307"/>
      <c r="CA39" s="307"/>
      <c r="CB39" s="307"/>
      <c r="CC39" s="307"/>
      <c r="CD39" s="307"/>
      <c r="CE39" s="307"/>
      <c r="CF39" s="307"/>
      <c r="CG39" s="307"/>
      <c r="CH39" s="307"/>
      <c r="CI39" s="307"/>
      <c r="CJ39" s="307"/>
      <c r="CK39" s="307"/>
      <c r="CL39" s="307"/>
      <c r="CM39" s="307"/>
      <c r="CN39" s="307"/>
      <c r="CO39" s="307"/>
      <c r="CP39" s="307"/>
      <c r="CQ39" s="307"/>
      <c r="CR39" s="307"/>
      <c r="CS39" s="307"/>
      <c r="CT39" s="307"/>
      <c r="CU39" s="307"/>
      <c r="CV39" s="307"/>
      <c r="CW39" s="307"/>
      <c r="CX39" s="307"/>
      <c r="CY39" s="307"/>
      <c r="CZ39" s="307"/>
      <c r="DA39" s="307"/>
      <c r="DB39" s="307"/>
      <c r="DC39" s="307"/>
    </row>
    <row r="40" spans="2:109" s="5" customFormat="1" ht="6" customHeight="1" x14ac:dyDescent="0.15"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</row>
    <row r="41" spans="2:109" s="5" customFormat="1" ht="10.5" x14ac:dyDescent="0.15">
      <c r="B41" s="139" t="s">
        <v>351</v>
      </c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40" t="s">
        <v>362</v>
      </c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</row>
    <row r="42" spans="2:109" ht="10.5" customHeight="1" x14ac:dyDescent="0.2"/>
    <row r="43" spans="2:109" s="116" customFormat="1" ht="55.5" customHeight="1" x14ac:dyDescent="0.2">
      <c r="B43" s="293" t="s">
        <v>339</v>
      </c>
      <c r="C43" s="294"/>
      <c r="D43" s="294"/>
      <c r="E43" s="294"/>
      <c r="F43" s="294"/>
      <c r="G43" s="294"/>
      <c r="H43" s="295"/>
      <c r="I43" s="293" t="s">
        <v>363</v>
      </c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4"/>
      <c r="U43" s="294"/>
      <c r="V43" s="294"/>
      <c r="W43" s="294"/>
      <c r="X43" s="294"/>
      <c r="Y43" s="294"/>
      <c r="Z43" s="294"/>
      <c r="AA43" s="294"/>
      <c r="AB43" s="294"/>
      <c r="AC43" s="294"/>
      <c r="AD43" s="294"/>
      <c r="AE43" s="294"/>
      <c r="AF43" s="294"/>
      <c r="AG43" s="294"/>
      <c r="AH43" s="294"/>
      <c r="AI43" s="294"/>
      <c r="AJ43" s="294"/>
      <c r="AK43" s="294"/>
      <c r="AL43" s="294"/>
      <c r="AM43" s="294"/>
      <c r="AN43" s="294"/>
      <c r="AO43" s="294"/>
      <c r="AP43" s="294"/>
      <c r="AQ43" s="294"/>
      <c r="AR43" s="294"/>
      <c r="AS43" s="294"/>
      <c r="AT43" s="294"/>
      <c r="AU43" s="294"/>
      <c r="AV43" s="294"/>
      <c r="AW43" s="294"/>
      <c r="AX43" s="294"/>
      <c r="AY43" s="294"/>
      <c r="AZ43" s="294"/>
      <c r="BA43" s="294"/>
      <c r="BB43" s="294"/>
      <c r="BC43" s="294"/>
      <c r="BD43" s="295"/>
      <c r="BE43" s="293" t="s">
        <v>364</v>
      </c>
      <c r="BF43" s="294"/>
      <c r="BG43" s="294"/>
      <c r="BH43" s="294"/>
      <c r="BI43" s="294"/>
      <c r="BJ43" s="294"/>
      <c r="BK43" s="294"/>
      <c r="BL43" s="294"/>
      <c r="BM43" s="294"/>
      <c r="BN43" s="294"/>
      <c r="BO43" s="294"/>
      <c r="BP43" s="294"/>
      <c r="BQ43" s="294"/>
      <c r="BR43" s="294"/>
      <c r="BS43" s="294"/>
      <c r="BT43" s="295"/>
      <c r="BU43" s="293" t="s">
        <v>365</v>
      </c>
      <c r="BV43" s="294"/>
      <c r="BW43" s="294"/>
      <c r="BX43" s="294"/>
      <c r="BY43" s="294"/>
      <c r="BZ43" s="294"/>
      <c r="CA43" s="294"/>
      <c r="CB43" s="294"/>
      <c r="CC43" s="294"/>
      <c r="CD43" s="294"/>
      <c r="CE43" s="295"/>
      <c r="CF43" s="259" t="s">
        <v>426</v>
      </c>
      <c r="CG43" s="259"/>
      <c r="CH43" s="259"/>
      <c r="CI43" s="259"/>
      <c r="CJ43" s="259"/>
      <c r="CK43" s="259"/>
      <c r="CL43" s="259"/>
      <c r="CM43" s="259"/>
      <c r="CN43" s="259"/>
      <c r="CO43" s="259"/>
      <c r="CP43" s="259"/>
      <c r="CQ43" s="259"/>
      <c r="CR43" s="259"/>
      <c r="CS43" s="259"/>
      <c r="CT43" s="259"/>
      <c r="CU43" s="259"/>
      <c r="CV43" s="259"/>
      <c r="CW43" s="259"/>
      <c r="CX43" s="259"/>
      <c r="CY43" s="259"/>
      <c r="CZ43" s="259"/>
      <c r="DA43" s="259"/>
      <c r="DB43" s="259"/>
      <c r="DC43" s="259"/>
      <c r="DD43" s="259"/>
      <c r="DE43" s="259"/>
    </row>
    <row r="44" spans="2:109" s="116" customFormat="1" ht="25.5" customHeight="1" x14ac:dyDescent="0.2">
      <c r="B44" s="296"/>
      <c r="C44" s="297"/>
      <c r="D44" s="297"/>
      <c r="E44" s="297"/>
      <c r="F44" s="297"/>
      <c r="G44" s="297"/>
      <c r="H44" s="298"/>
      <c r="I44" s="296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  <c r="AC44" s="297"/>
      <c r="AD44" s="297"/>
      <c r="AE44" s="297"/>
      <c r="AF44" s="297"/>
      <c r="AG44" s="297"/>
      <c r="AH44" s="297"/>
      <c r="AI44" s="297"/>
      <c r="AJ44" s="297"/>
      <c r="AK44" s="297"/>
      <c r="AL44" s="297"/>
      <c r="AM44" s="297"/>
      <c r="AN44" s="297"/>
      <c r="AO44" s="297"/>
      <c r="AP44" s="297"/>
      <c r="AQ44" s="297"/>
      <c r="AR44" s="297"/>
      <c r="AS44" s="297"/>
      <c r="AT44" s="297"/>
      <c r="AU44" s="297"/>
      <c r="AV44" s="297"/>
      <c r="AW44" s="297"/>
      <c r="AX44" s="297"/>
      <c r="AY44" s="297"/>
      <c r="AZ44" s="297"/>
      <c r="BA44" s="297"/>
      <c r="BB44" s="297"/>
      <c r="BC44" s="297"/>
      <c r="BD44" s="298"/>
      <c r="BE44" s="296"/>
      <c r="BF44" s="297"/>
      <c r="BG44" s="297"/>
      <c r="BH44" s="297"/>
      <c r="BI44" s="297"/>
      <c r="BJ44" s="297"/>
      <c r="BK44" s="297"/>
      <c r="BL44" s="297"/>
      <c r="BM44" s="297"/>
      <c r="BN44" s="297"/>
      <c r="BO44" s="297"/>
      <c r="BP44" s="297"/>
      <c r="BQ44" s="297"/>
      <c r="BR44" s="297"/>
      <c r="BS44" s="297"/>
      <c r="BT44" s="298"/>
      <c r="BU44" s="296"/>
      <c r="BV44" s="297"/>
      <c r="BW44" s="297"/>
      <c r="BX44" s="297"/>
      <c r="BY44" s="297"/>
      <c r="BZ44" s="297"/>
      <c r="CA44" s="297"/>
      <c r="CB44" s="297"/>
      <c r="CC44" s="297"/>
      <c r="CD44" s="297"/>
      <c r="CE44" s="298"/>
      <c r="CF44" s="264" t="str">
        <f>CK29</f>
        <v>2023 год</v>
      </c>
      <c r="CG44" s="264"/>
      <c r="CH44" s="264"/>
      <c r="CI44" s="264"/>
      <c r="CJ44" s="264"/>
      <c r="CK44" s="264"/>
      <c r="CL44" s="264"/>
      <c r="CM44" s="264"/>
      <c r="CN44" s="264"/>
      <c r="CO44" s="264"/>
      <c r="CP44" s="264"/>
      <c r="CQ44" s="264"/>
      <c r="CR44" s="264"/>
      <c r="CS44" s="264"/>
      <c r="CT44" s="264"/>
      <c r="CU44" s="264"/>
      <c r="CV44" s="264"/>
      <c r="CW44" s="264"/>
      <c r="CX44" s="264"/>
      <c r="CY44" s="115" t="s">
        <v>423</v>
      </c>
      <c r="CZ44" s="115" t="s">
        <v>424</v>
      </c>
      <c r="DA44" s="114"/>
      <c r="DB44" s="114"/>
      <c r="DC44" s="114"/>
      <c r="DD44" s="114" t="str">
        <f>DD29</f>
        <v>2024 год</v>
      </c>
      <c r="DE44" s="114" t="str">
        <f>DE29</f>
        <v>2025 год</v>
      </c>
    </row>
    <row r="45" spans="2:109" s="133" customFormat="1" x14ac:dyDescent="0.2">
      <c r="B45" s="289">
        <v>1</v>
      </c>
      <c r="C45" s="289"/>
      <c r="D45" s="289"/>
      <c r="E45" s="289"/>
      <c r="F45" s="289"/>
      <c r="G45" s="289"/>
      <c r="H45" s="289"/>
      <c r="I45" s="289">
        <v>2</v>
      </c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89"/>
      <c r="AJ45" s="289"/>
      <c r="AK45" s="289"/>
      <c r="AL45" s="289"/>
      <c r="AM45" s="289"/>
      <c r="AN45" s="289"/>
      <c r="AO45" s="289"/>
      <c r="AP45" s="289"/>
      <c r="AQ45" s="289"/>
      <c r="AR45" s="289"/>
      <c r="AS45" s="289"/>
      <c r="AT45" s="289"/>
      <c r="AU45" s="289"/>
      <c r="AV45" s="289"/>
      <c r="AW45" s="289"/>
      <c r="AX45" s="289"/>
      <c r="AY45" s="289"/>
      <c r="AZ45" s="289"/>
      <c r="BA45" s="289"/>
      <c r="BB45" s="289"/>
      <c r="BC45" s="289"/>
      <c r="BD45" s="289"/>
      <c r="BE45" s="289">
        <v>3</v>
      </c>
      <c r="BF45" s="289"/>
      <c r="BG45" s="289"/>
      <c r="BH45" s="289"/>
      <c r="BI45" s="289"/>
      <c r="BJ45" s="289"/>
      <c r="BK45" s="289"/>
      <c r="BL45" s="289"/>
      <c r="BM45" s="289"/>
      <c r="BN45" s="289"/>
      <c r="BO45" s="289"/>
      <c r="BP45" s="289"/>
      <c r="BQ45" s="289"/>
      <c r="BR45" s="289"/>
      <c r="BS45" s="289"/>
      <c r="BT45" s="289"/>
      <c r="BU45" s="289">
        <v>4</v>
      </c>
      <c r="BV45" s="289"/>
      <c r="BW45" s="289"/>
      <c r="BX45" s="289"/>
      <c r="BY45" s="289"/>
      <c r="BZ45" s="289"/>
      <c r="CA45" s="289"/>
      <c r="CB45" s="289"/>
      <c r="CC45" s="289"/>
      <c r="CD45" s="289"/>
      <c r="CE45" s="289"/>
      <c r="CF45" s="289">
        <v>5</v>
      </c>
      <c r="CG45" s="289"/>
      <c r="CH45" s="289"/>
      <c r="CI45" s="289"/>
      <c r="CJ45" s="289"/>
      <c r="CK45" s="289"/>
      <c r="CL45" s="289"/>
      <c r="CM45" s="289"/>
      <c r="CN45" s="289"/>
      <c r="CO45" s="289"/>
      <c r="CP45" s="289"/>
      <c r="CQ45" s="289"/>
      <c r="CR45" s="289"/>
      <c r="CS45" s="289"/>
      <c r="CT45" s="289"/>
      <c r="CU45" s="289"/>
      <c r="CV45" s="289"/>
      <c r="CW45" s="289"/>
      <c r="CX45" s="289"/>
      <c r="CY45" s="289"/>
      <c r="CZ45" s="289"/>
      <c r="DA45" s="289"/>
      <c r="DB45" s="289"/>
      <c r="DC45" s="289"/>
      <c r="DD45" s="132">
        <v>6</v>
      </c>
      <c r="DE45" s="132">
        <v>7</v>
      </c>
    </row>
    <row r="46" spans="2:109" s="135" customFormat="1" ht="15" customHeight="1" x14ac:dyDescent="0.2">
      <c r="B46" s="258" t="s">
        <v>6</v>
      </c>
      <c r="C46" s="258"/>
      <c r="D46" s="258"/>
      <c r="E46" s="258"/>
      <c r="F46" s="258"/>
      <c r="G46" s="258"/>
      <c r="H46" s="258"/>
      <c r="I46" s="288" t="s">
        <v>366</v>
      </c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88"/>
      <c r="X46" s="288"/>
      <c r="Y46" s="288"/>
      <c r="Z46" s="288"/>
      <c r="AA46" s="288"/>
      <c r="AB46" s="288"/>
      <c r="AC46" s="288"/>
      <c r="AD46" s="288"/>
      <c r="AE46" s="288"/>
      <c r="AF46" s="288"/>
      <c r="AG46" s="288"/>
      <c r="AH46" s="288"/>
      <c r="AI46" s="288"/>
      <c r="AJ46" s="288"/>
      <c r="AK46" s="288"/>
      <c r="AL46" s="288"/>
      <c r="AM46" s="288"/>
      <c r="AN46" s="288"/>
      <c r="AO46" s="288"/>
      <c r="AP46" s="288"/>
      <c r="AQ46" s="288"/>
      <c r="AR46" s="288"/>
      <c r="AS46" s="288"/>
      <c r="AT46" s="288"/>
      <c r="AU46" s="288"/>
      <c r="AV46" s="288"/>
      <c r="AW46" s="288"/>
      <c r="AX46" s="288"/>
      <c r="AY46" s="288"/>
      <c r="AZ46" s="288"/>
      <c r="BA46" s="288"/>
      <c r="BB46" s="288"/>
      <c r="BC46" s="288"/>
      <c r="BD46" s="288"/>
      <c r="BE46" s="306">
        <f>CF46/BU46</f>
        <v>17900</v>
      </c>
      <c r="BF46" s="306"/>
      <c r="BG46" s="306"/>
      <c r="BH46" s="306"/>
      <c r="BI46" s="306"/>
      <c r="BJ46" s="306"/>
      <c r="BK46" s="306"/>
      <c r="BL46" s="306"/>
      <c r="BM46" s="306"/>
      <c r="BN46" s="306"/>
      <c r="BO46" s="306"/>
      <c r="BP46" s="306"/>
      <c r="BQ46" s="306"/>
      <c r="BR46" s="306"/>
      <c r="BS46" s="306"/>
      <c r="BT46" s="306"/>
      <c r="BU46" s="264">
        <v>4</v>
      </c>
      <c r="BV46" s="264"/>
      <c r="BW46" s="264"/>
      <c r="BX46" s="264"/>
      <c r="BY46" s="264"/>
      <c r="BZ46" s="264"/>
      <c r="CA46" s="264"/>
      <c r="CB46" s="264"/>
      <c r="CC46" s="264"/>
      <c r="CD46" s="264"/>
      <c r="CE46" s="264"/>
      <c r="CF46" s="306">
        <v>71600</v>
      </c>
      <c r="CG46" s="306"/>
      <c r="CH46" s="306"/>
      <c r="CI46" s="306"/>
      <c r="CJ46" s="306"/>
      <c r="CK46" s="306"/>
      <c r="CL46" s="306"/>
      <c r="CM46" s="306"/>
      <c r="CN46" s="306"/>
      <c r="CO46" s="306"/>
      <c r="CP46" s="306"/>
      <c r="CQ46" s="306"/>
      <c r="CR46" s="306"/>
      <c r="CS46" s="306"/>
      <c r="CT46" s="306"/>
      <c r="CU46" s="306"/>
      <c r="CV46" s="306"/>
      <c r="CW46" s="306"/>
      <c r="CX46" s="306"/>
      <c r="CY46" s="306"/>
      <c r="CZ46" s="306"/>
      <c r="DA46" s="306"/>
      <c r="DB46" s="306"/>
      <c r="DC46" s="306"/>
      <c r="DD46" s="155">
        <v>71600</v>
      </c>
      <c r="DE46" s="155">
        <f>DD46</f>
        <v>71600</v>
      </c>
    </row>
    <row r="47" spans="2:109" s="135" customFormat="1" ht="15" customHeight="1" x14ac:dyDescent="0.2">
      <c r="B47" s="258" t="s">
        <v>7</v>
      </c>
      <c r="C47" s="258"/>
      <c r="D47" s="258"/>
      <c r="E47" s="258"/>
      <c r="F47" s="258"/>
      <c r="G47" s="258"/>
      <c r="H47" s="258"/>
      <c r="I47" s="288" t="s">
        <v>367</v>
      </c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288"/>
      <c r="Z47" s="288"/>
      <c r="AA47" s="288"/>
      <c r="AB47" s="288"/>
      <c r="AC47" s="288"/>
      <c r="AD47" s="288"/>
      <c r="AE47" s="288"/>
      <c r="AF47" s="288"/>
      <c r="AG47" s="288"/>
      <c r="AH47" s="288"/>
      <c r="AI47" s="288"/>
      <c r="AJ47" s="288"/>
      <c r="AK47" s="288"/>
      <c r="AL47" s="288"/>
      <c r="AM47" s="288"/>
      <c r="AN47" s="288"/>
      <c r="AO47" s="288"/>
      <c r="AP47" s="288"/>
      <c r="AQ47" s="288"/>
      <c r="AR47" s="288"/>
      <c r="AS47" s="288"/>
      <c r="AT47" s="288"/>
      <c r="AU47" s="288"/>
      <c r="AV47" s="288"/>
      <c r="AW47" s="288"/>
      <c r="AX47" s="288"/>
      <c r="AY47" s="288"/>
      <c r="AZ47" s="288"/>
      <c r="BA47" s="288"/>
      <c r="BB47" s="288"/>
      <c r="BC47" s="288"/>
      <c r="BD47" s="288"/>
      <c r="BE47" s="306">
        <f>CF47/BU47</f>
        <v>841.75</v>
      </c>
      <c r="BF47" s="306"/>
      <c r="BG47" s="306"/>
      <c r="BH47" s="306"/>
      <c r="BI47" s="306"/>
      <c r="BJ47" s="306"/>
      <c r="BK47" s="306"/>
      <c r="BL47" s="306"/>
      <c r="BM47" s="306"/>
      <c r="BN47" s="306"/>
      <c r="BO47" s="306"/>
      <c r="BP47" s="306"/>
      <c r="BQ47" s="306"/>
      <c r="BR47" s="306"/>
      <c r="BS47" s="306"/>
      <c r="BT47" s="306"/>
      <c r="BU47" s="264">
        <v>4</v>
      </c>
      <c r="BV47" s="264"/>
      <c r="BW47" s="264"/>
      <c r="BX47" s="264"/>
      <c r="BY47" s="264"/>
      <c r="BZ47" s="264"/>
      <c r="CA47" s="264"/>
      <c r="CB47" s="264"/>
      <c r="CC47" s="264"/>
      <c r="CD47" s="264"/>
      <c r="CE47" s="264"/>
      <c r="CF47" s="314">
        <v>3367</v>
      </c>
      <c r="CG47" s="314"/>
      <c r="CH47" s="314"/>
      <c r="CI47" s="314"/>
      <c r="CJ47" s="314"/>
      <c r="CK47" s="314"/>
      <c r="CL47" s="314"/>
      <c r="CM47" s="314"/>
      <c r="CN47" s="314"/>
      <c r="CO47" s="314"/>
      <c r="CP47" s="314"/>
      <c r="CQ47" s="314"/>
      <c r="CR47" s="314"/>
      <c r="CS47" s="314"/>
      <c r="CT47" s="314"/>
      <c r="CU47" s="314"/>
      <c r="CV47" s="314"/>
      <c r="CW47" s="314"/>
      <c r="CX47" s="314"/>
      <c r="CY47" s="314"/>
      <c r="CZ47" s="314"/>
      <c r="DA47" s="314"/>
      <c r="DB47" s="314"/>
      <c r="DC47" s="314"/>
      <c r="DD47" s="155">
        <v>3367</v>
      </c>
      <c r="DE47" s="155">
        <v>3367</v>
      </c>
    </row>
    <row r="48" spans="2:109" s="135" customFormat="1" ht="27.75" customHeight="1" x14ac:dyDescent="0.2">
      <c r="B48" s="258" t="s">
        <v>8</v>
      </c>
      <c r="C48" s="258"/>
      <c r="D48" s="258"/>
      <c r="E48" s="258"/>
      <c r="F48" s="258"/>
      <c r="G48" s="258"/>
      <c r="H48" s="258"/>
      <c r="I48" s="288" t="s">
        <v>368</v>
      </c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288"/>
      <c r="Z48" s="288"/>
      <c r="AA48" s="288"/>
      <c r="AB48" s="288"/>
      <c r="AC48" s="288"/>
      <c r="AD48" s="288"/>
      <c r="AE48" s="288"/>
      <c r="AF48" s="288"/>
      <c r="AG48" s="288"/>
      <c r="AH48" s="288"/>
      <c r="AI48" s="288"/>
      <c r="AJ48" s="288"/>
      <c r="AK48" s="288"/>
      <c r="AL48" s="288"/>
      <c r="AM48" s="288"/>
      <c r="AN48" s="288"/>
      <c r="AO48" s="288"/>
      <c r="AP48" s="288"/>
      <c r="AQ48" s="288"/>
      <c r="AR48" s="288"/>
      <c r="AS48" s="288"/>
      <c r="AT48" s="288"/>
      <c r="AU48" s="288"/>
      <c r="AV48" s="288"/>
      <c r="AW48" s="288"/>
      <c r="AX48" s="288"/>
      <c r="AY48" s="288"/>
      <c r="AZ48" s="288"/>
      <c r="BA48" s="288"/>
      <c r="BB48" s="288"/>
      <c r="BC48" s="288"/>
      <c r="BD48" s="288"/>
      <c r="BE48" s="306">
        <f>CF48/BU48</f>
        <v>1350.23</v>
      </c>
      <c r="BF48" s="306"/>
      <c r="BG48" s="306"/>
      <c r="BH48" s="306"/>
      <c r="BI48" s="306"/>
      <c r="BJ48" s="306"/>
      <c r="BK48" s="306"/>
      <c r="BL48" s="306"/>
      <c r="BM48" s="306"/>
      <c r="BN48" s="306"/>
      <c r="BO48" s="306"/>
      <c r="BP48" s="306"/>
      <c r="BQ48" s="306"/>
      <c r="BR48" s="306"/>
      <c r="BS48" s="306"/>
      <c r="BT48" s="306"/>
      <c r="BU48" s="264">
        <v>1</v>
      </c>
      <c r="BV48" s="264"/>
      <c r="BW48" s="264"/>
      <c r="BX48" s="264"/>
      <c r="BY48" s="264"/>
      <c r="BZ48" s="264"/>
      <c r="CA48" s="264"/>
      <c r="CB48" s="264"/>
      <c r="CC48" s="264"/>
      <c r="CD48" s="264"/>
      <c r="CE48" s="264"/>
      <c r="CF48" s="314">
        <v>1350.23</v>
      </c>
      <c r="CG48" s="314"/>
      <c r="CH48" s="314"/>
      <c r="CI48" s="314"/>
      <c r="CJ48" s="314"/>
      <c r="CK48" s="314"/>
      <c r="CL48" s="314"/>
      <c r="CM48" s="314"/>
      <c r="CN48" s="314"/>
      <c r="CO48" s="314"/>
      <c r="CP48" s="314"/>
      <c r="CQ48" s="314"/>
      <c r="CR48" s="314"/>
      <c r="CS48" s="314"/>
      <c r="CT48" s="314"/>
      <c r="CU48" s="314"/>
      <c r="CV48" s="314"/>
      <c r="CW48" s="314"/>
      <c r="CX48" s="314"/>
      <c r="CY48" s="314"/>
      <c r="CZ48" s="314"/>
      <c r="DA48" s="314"/>
      <c r="DB48" s="314"/>
      <c r="DC48" s="314"/>
      <c r="DD48" s="155">
        <v>1350.23</v>
      </c>
      <c r="DE48" s="155">
        <f>DD48</f>
        <v>1350.23</v>
      </c>
    </row>
    <row r="49" spans="2:109" s="135" customFormat="1" ht="15" customHeight="1" x14ac:dyDescent="0.2">
      <c r="B49" s="258"/>
      <c r="C49" s="258"/>
      <c r="D49" s="258"/>
      <c r="E49" s="258"/>
      <c r="F49" s="258"/>
      <c r="G49" s="258"/>
      <c r="H49" s="258"/>
      <c r="I49" s="290" t="s">
        <v>344</v>
      </c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0"/>
      <c r="AH49" s="290"/>
      <c r="AI49" s="290"/>
      <c r="AJ49" s="290"/>
      <c r="AK49" s="290"/>
      <c r="AL49" s="290"/>
      <c r="AM49" s="290"/>
      <c r="AN49" s="290"/>
      <c r="AO49" s="290"/>
      <c r="AP49" s="290"/>
      <c r="AQ49" s="290"/>
      <c r="AR49" s="290"/>
      <c r="AS49" s="290"/>
      <c r="AT49" s="290"/>
      <c r="AU49" s="290"/>
      <c r="AV49" s="290"/>
      <c r="AW49" s="290"/>
      <c r="AX49" s="290"/>
      <c r="AY49" s="290"/>
      <c r="AZ49" s="290"/>
      <c r="BA49" s="290"/>
      <c r="BB49" s="290"/>
      <c r="BC49" s="290"/>
      <c r="BD49" s="291"/>
      <c r="BE49" s="264"/>
      <c r="BF49" s="264"/>
      <c r="BG49" s="264"/>
      <c r="BH49" s="264"/>
      <c r="BI49" s="264"/>
      <c r="BJ49" s="264"/>
      <c r="BK49" s="264"/>
      <c r="BL49" s="264"/>
      <c r="BM49" s="264"/>
      <c r="BN49" s="264"/>
      <c r="BO49" s="264"/>
      <c r="BP49" s="264"/>
      <c r="BQ49" s="264"/>
      <c r="BR49" s="264"/>
      <c r="BS49" s="264"/>
      <c r="BT49" s="264"/>
      <c r="BU49" s="264" t="s">
        <v>34</v>
      </c>
      <c r="BV49" s="264"/>
      <c r="BW49" s="264"/>
      <c r="BX49" s="264"/>
      <c r="BY49" s="264"/>
      <c r="BZ49" s="264"/>
      <c r="CA49" s="264"/>
      <c r="CB49" s="264"/>
      <c r="CC49" s="264"/>
      <c r="CD49" s="264"/>
      <c r="CE49" s="264"/>
      <c r="CF49" s="310">
        <f>SUM(CF46:CF48)</f>
        <v>76317.23</v>
      </c>
      <c r="CG49" s="310"/>
      <c r="CH49" s="310"/>
      <c r="CI49" s="310"/>
      <c r="CJ49" s="310"/>
      <c r="CK49" s="310"/>
      <c r="CL49" s="310"/>
      <c r="CM49" s="310"/>
      <c r="CN49" s="310"/>
      <c r="CO49" s="310"/>
      <c r="CP49" s="310"/>
      <c r="CQ49" s="310"/>
      <c r="CR49" s="310"/>
      <c r="CS49" s="310"/>
      <c r="CT49" s="310"/>
      <c r="CU49" s="310"/>
      <c r="CV49" s="310"/>
      <c r="CW49" s="310"/>
      <c r="CX49" s="310"/>
      <c r="CY49" s="310"/>
      <c r="CZ49" s="310"/>
      <c r="DA49" s="310"/>
      <c r="DB49" s="310"/>
      <c r="DC49" s="310"/>
      <c r="DD49" s="141">
        <f>DD48+DD47+DD46</f>
        <v>76317.23</v>
      </c>
      <c r="DE49" s="141">
        <f>DE48+DE47+DE46</f>
        <v>76317.23</v>
      </c>
    </row>
    <row r="50" spans="2:109" ht="12" customHeight="1" x14ac:dyDescent="0.2"/>
    <row r="51" spans="2:109" s="5" customFormat="1" ht="10.5" x14ac:dyDescent="0.15">
      <c r="B51" s="287" t="s">
        <v>369</v>
      </c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287"/>
      <c r="Z51" s="287"/>
      <c r="AA51" s="287"/>
      <c r="AB51" s="287"/>
      <c r="AC51" s="287"/>
      <c r="AD51" s="287"/>
      <c r="AE51" s="287"/>
      <c r="AF51" s="287"/>
      <c r="AG51" s="287"/>
      <c r="AH51" s="287"/>
      <c r="AI51" s="287"/>
      <c r="AJ51" s="287"/>
      <c r="AK51" s="287"/>
      <c r="AL51" s="287"/>
      <c r="AM51" s="287"/>
      <c r="AN51" s="287"/>
      <c r="AO51" s="287"/>
      <c r="AP51" s="287"/>
      <c r="AQ51" s="287"/>
      <c r="AR51" s="287"/>
      <c r="AS51" s="287"/>
      <c r="AT51" s="287"/>
      <c r="AU51" s="287"/>
      <c r="AV51" s="287"/>
      <c r="AW51" s="287"/>
      <c r="AX51" s="287"/>
      <c r="AY51" s="287"/>
      <c r="AZ51" s="287"/>
      <c r="BA51" s="287"/>
      <c r="BB51" s="287"/>
      <c r="BC51" s="287"/>
      <c r="BD51" s="287"/>
      <c r="BE51" s="287"/>
      <c r="BF51" s="287"/>
      <c r="BG51" s="287"/>
      <c r="BH51" s="287"/>
      <c r="BI51" s="287"/>
      <c r="BJ51" s="287"/>
      <c r="BK51" s="287"/>
      <c r="BL51" s="287"/>
      <c r="BM51" s="287"/>
      <c r="BN51" s="287"/>
      <c r="BO51" s="287"/>
      <c r="BP51" s="287"/>
      <c r="BQ51" s="287"/>
      <c r="BR51" s="287"/>
      <c r="BS51" s="287"/>
      <c r="BT51" s="287"/>
      <c r="BU51" s="287"/>
      <c r="BV51" s="287"/>
      <c r="BW51" s="287"/>
      <c r="BX51" s="287"/>
      <c r="BY51" s="287"/>
      <c r="BZ51" s="287"/>
      <c r="CA51" s="287"/>
      <c r="CB51" s="287"/>
      <c r="CC51" s="287"/>
      <c r="CD51" s="287"/>
      <c r="CE51" s="287"/>
      <c r="CF51" s="287"/>
      <c r="CG51" s="287"/>
      <c r="CH51" s="287"/>
      <c r="CI51" s="287"/>
      <c r="CJ51" s="287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7"/>
      <c r="CW51" s="287"/>
      <c r="CX51" s="287"/>
      <c r="CY51" s="287"/>
      <c r="CZ51" s="287"/>
      <c r="DA51" s="287"/>
      <c r="DB51" s="287"/>
      <c r="DC51" s="287"/>
    </row>
    <row r="52" spans="2:109" ht="6" customHeight="1" x14ac:dyDescent="0.2"/>
    <row r="53" spans="2:109" s="5" customFormat="1" ht="10.5" x14ac:dyDescent="0.15">
      <c r="B53" s="5" t="s">
        <v>350</v>
      </c>
      <c r="Y53" s="307" t="s">
        <v>69</v>
      </c>
      <c r="Z53" s="307"/>
      <c r="AA53" s="307"/>
      <c r="AB53" s="307"/>
      <c r="AC53" s="307"/>
      <c r="AD53" s="307"/>
      <c r="AE53" s="307"/>
      <c r="AF53" s="307"/>
      <c r="AG53" s="307"/>
      <c r="AH53" s="307"/>
      <c r="AI53" s="307"/>
      <c r="AJ53" s="307"/>
      <c r="AK53" s="307"/>
      <c r="AL53" s="307"/>
      <c r="AM53" s="307"/>
      <c r="AN53" s="307"/>
      <c r="AO53" s="307"/>
      <c r="AP53" s="307"/>
      <c r="AQ53" s="307"/>
      <c r="AR53" s="307"/>
      <c r="AS53" s="307"/>
      <c r="AT53" s="307"/>
      <c r="AU53" s="307"/>
      <c r="AV53" s="307"/>
      <c r="AW53" s="307"/>
      <c r="AX53" s="307"/>
      <c r="AY53" s="307"/>
      <c r="AZ53" s="307"/>
      <c r="BA53" s="307"/>
      <c r="BB53" s="307"/>
      <c r="BC53" s="307"/>
      <c r="BD53" s="307"/>
      <c r="BE53" s="307"/>
      <c r="BF53" s="307"/>
      <c r="BG53" s="307"/>
      <c r="BH53" s="307"/>
      <c r="BI53" s="307"/>
      <c r="BJ53" s="307"/>
      <c r="BK53" s="307"/>
      <c r="BL53" s="307"/>
      <c r="BM53" s="307"/>
      <c r="BN53" s="307"/>
      <c r="BO53" s="307"/>
      <c r="BP53" s="307"/>
      <c r="BQ53" s="307"/>
      <c r="BR53" s="307"/>
      <c r="BS53" s="307"/>
      <c r="BT53" s="307"/>
      <c r="BU53" s="307"/>
      <c r="BV53" s="307"/>
      <c r="BW53" s="307"/>
      <c r="BX53" s="307"/>
      <c r="BY53" s="307"/>
      <c r="BZ53" s="307"/>
      <c r="CA53" s="307"/>
      <c r="CB53" s="307"/>
      <c r="CC53" s="307"/>
      <c r="CD53" s="307"/>
      <c r="CE53" s="307"/>
      <c r="CF53" s="307"/>
      <c r="CG53" s="307"/>
      <c r="CH53" s="307"/>
      <c r="CI53" s="307"/>
      <c r="CJ53" s="307"/>
      <c r="CK53" s="307"/>
      <c r="CL53" s="307"/>
      <c r="CM53" s="307"/>
      <c r="CN53" s="307"/>
      <c r="CO53" s="307"/>
      <c r="CP53" s="307"/>
      <c r="CQ53" s="307"/>
      <c r="CR53" s="307"/>
      <c r="CS53" s="307"/>
      <c r="CT53" s="307"/>
      <c r="CU53" s="307"/>
      <c r="CV53" s="307"/>
      <c r="CW53" s="307"/>
      <c r="CX53" s="307"/>
      <c r="CY53" s="307"/>
      <c r="CZ53" s="307"/>
      <c r="DA53" s="307"/>
      <c r="DB53" s="307"/>
      <c r="DC53" s="307"/>
    </row>
    <row r="54" spans="2:109" s="5" customFormat="1" ht="6" customHeight="1" x14ac:dyDescent="0.15"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  <c r="CL54" s="137"/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</row>
    <row r="55" spans="2:109" s="5" customFormat="1" ht="10.5" x14ac:dyDescent="0.15">
      <c r="B55" s="139" t="s">
        <v>351</v>
      </c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40" t="s">
        <v>362</v>
      </c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0"/>
      <c r="CL55" s="140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</row>
    <row r="56" spans="2:109" ht="10.5" customHeight="1" x14ac:dyDescent="0.2"/>
    <row r="57" spans="2:109" s="116" customFormat="1" ht="45" customHeight="1" x14ac:dyDescent="0.2">
      <c r="B57" s="293" t="s">
        <v>339</v>
      </c>
      <c r="C57" s="294"/>
      <c r="D57" s="294"/>
      <c r="E57" s="294"/>
      <c r="F57" s="294"/>
      <c r="G57" s="294"/>
      <c r="H57" s="295"/>
      <c r="I57" s="293" t="s">
        <v>0</v>
      </c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2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294"/>
      <c r="AI57" s="294"/>
      <c r="AJ57" s="294"/>
      <c r="AK57" s="294"/>
      <c r="AL57" s="294"/>
      <c r="AM57" s="294"/>
      <c r="AN57" s="294"/>
      <c r="AO57" s="294"/>
      <c r="AP57" s="294"/>
      <c r="AQ57" s="294"/>
      <c r="AR57" s="294"/>
      <c r="AS57" s="294"/>
      <c r="AT57" s="294"/>
      <c r="AU57" s="294"/>
      <c r="AV57" s="294"/>
      <c r="AW57" s="294"/>
      <c r="AX57" s="294"/>
      <c r="AY57" s="294"/>
      <c r="AZ57" s="294"/>
      <c r="BA57" s="294"/>
      <c r="BB57" s="294"/>
      <c r="BC57" s="294"/>
      <c r="BD57" s="295"/>
      <c r="BE57" s="293" t="s">
        <v>353</v>
      </c>
      <c r="BF57" s="294"/>
      <c r="BG57" s="294"/>
      <c r="BH57" s="294"/>
      <c r="BI57" s="294"/>
      <c r="BJ57" s="294"/>
      <c r="BK57" s="294"/>
      <c r="BL57" s="294"/>
      <c r="BM57" s="294"/>
      <c r="BN57" s="294"/>
      <c r="BO57" s="294"/>
      <c r="BP57" s="294"/>
      <c r="BQ57" s="294"/>
      <c r="BR57" s="294"/>
      <c r="BS57" s="294"/>
      <c r="BT57" s="295"/>
      <c r="BU57" s="293" t="s">
        <v>354</v>
      </c>
      <c r="BV57" s="294"/>
      <c r="BW57" s="294"/>
      <c r="BX57" s="294"/>
      <c r="BY57" s="294"/>
      <c r="BZ57" s="294"/>
      <c r="CA57" s="294"/>
      <c r="CB57" s="294"/>
      <c r="CC57" s="294"/>
      <c r="CD57" s="294"/>
      <c r="CE57" s="294"/>
      <c r="CF57" s="294"/>
      <c r="CG57" s="294"/>
      <c r="CH57" s="294"/>
      <c r="CI57" s="294"/>
      <c r="CJ57" s="295"/>
      <c r="CK57" s="259" t="s">
        <v>355</v>
      </c>
      <c r="CL57" s="259"/>
      <c r="CM57" s="259"/>
      <c r="CN57" s="259"/>
      <c r="CO57" s="259"/>
      <c r="CP57" s="259"/>
      <c r="CQ57" s="259"/>
      <c r="CR57" s="259"/>
      <c r="CS57" s="259"/>
      <c r="CT57" s="259"/>
      <c r="CU57" s="259"/>
      <c r="CV57" s="259"/>
      <c r="CW57" s="259"/>
      <c r="CX57" s="259"/>
      <c r="CY57" s="259"/>
      <c r="CZ57" s="259"/>
      <c r="DA57" s="259"/>
      <c r="DB57" s="259"/>
      <c r="DC57" s="259"/>
      <c r="DD57" s="259"/>
      <c r="DE57" s="259"/>
    </row>
    <row r="58" spans="2:109" s="116" customFormat="1" ht="45" customHeight="1" x14ac:dyDescent="0.2">
      <c r="B58" s="296"/>
      <c r="C58" s="297"/>
      <c r="D58" s="297"/>
      <c r="E58" s="297"/>
      <c r="F58" s="297"/>
      <c r="G58" s="297"/>
      <c r="H58" s="298"/>
      <c r="I58" s="296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T58" s="297"/>
      <c r="U58" s="297"/>
      <c r="V58" s="297"/>
      <c r="W58" s="297"/>
      <c r="X58" s="297"/>
      <c r="Y58" s="297"/>
      <c r="Z58" s="297"/>
      <c r="AA58" s="297"/>
      <c r="AB58" s="297"/>
      <c r="AC58" s="297"/>
      <c r="AD58" s="297"/>
      <c r="AE58" s="297"/>
      <c r="AF58" s="297"/>
      <c r="AG58" s="297"/>
      <c r="AH58" s="297"/>
      <c r="AI58" s="297"/>
      <c r="AJ58" s="297"/>
      <c r="AK58" s="297"/>
      <c r="AL58" s="297"/>
      <c r="AM58" s="297"/>
      <c r="AN58" s="297"/>
      <c r="AO58" s="297"/>
      <c r="AP58" s="297"/>
      <c r="AQ58" s="297"/>
      <c r="AR58" s="297"/>
      <c r="AS58" s="297"/>
      <c r="AT58" s="297"/>
      <c r="AU58" s="297"/>
      <c r="AV58" s="297"/>
      <c r="AW58" s="297"/>
      <c r="AX58" s="297"/>
      <c r="AY58" s="297"/>
      <c r="AZ58" s="297"/>
      <c r="BA58" s="297"/>
      <c r="BB58" s="297"/>
      <c r="BC58" s="297"/>
      <c r="BD58" s="298"/>
      <c r="BE58" s="296"/>
      <c r="BF58" s="297"/>
      <c r="BG58" s="297"/>
      <c r="BH58" s="297"/>
      <c r="BI58" s="297"/>
      <c r="BJ58" s="297"/>
      <c r="BK58" s="297"/>
      <c r="BL58" s="297"/>
      <c r="BM58" s="297"/>
      <c r="BN58" s="297"/>
      <c r="BO58" s="297"/>
      <c r="BP58" s="297"/>
      <c r="BQ58" s="297"/>
      <c r="BR58" s="297"/>
      <c r="BS58" s="297"/>
      <c r="BT58" s="298"/>
      <c r="BU58" s="296"/>
      <c r="BV58" s="297"/>
      <c r="BW58" s="297"/>
      <c r="BX58" s="297"/>
      <c r="BY58" s="297"/>
      <c r="BZ58" s="297"/>
      <c r="CA58" s="297"/>
      <c r="CB58" s="297"/>
      <c r="CC58" s="297"/>
      <c r="CD58" s="297"/>
      <c r="CE58" s="297"/>
      <c r="CF58" s="297"/>
      <c r="CG58" s="297"/>
      <c r="CH58" s="297"/>
      <c r="CI58" s="297"/>
      <c r="CJ58" s="298"/>
      <c r="CK58" s="259" t="str">
        <f>CF44</f>
        <v>2023 год</v>
      </c>
      <c r="CL58" s="259"/>
      <c r="CM58" s="259"/>
      <c r="CN58" s="259"/>
      <c r="CO58" s="259"/>
      <c r="CP58" s="259"/>
      <c r="CQ58" s="259"/>
      <c r="CR58" s="259"/>
      <c r="CS58" s="259"/>
      <c r="CT58" s="114"/>
      <c r="CU58" s="114"/>
      <c r="CV58" s="114"/>
      <c r="CW58" s="114"/>
      <c r="CX58" s="114"/>
      <c r="CY58" s="114"/>
      <c r="CZ58" s="114"/>
      <c r="DA58" s="114"/>
      <c r="DB58" s="114"/>
      <c r="DC58" s="114"/>
      <c r="DD58" s="114" t="str">
        <f>DD44</f>
        <v>2024 год</v>
      </c>
      <c r="DE58" s="114" t="str">
        <f>DE44</f>
        <v>2025 год</v>
      </c>
    </row>
    <row r="59" spans="2:109" s="133" customFormat="1" x14ac:dyDescent="0.2">
      <c r="B59" s="289">
        <v>1</v>
      </c>
      <c r="C59" s="289"/>
      <c r="D59" s="289"/>
      <c r="E59" s="289"/>
      <c r="F59" s="289"/>
      <c r="G59" s="289"/>
      <c r="H59" s="289"/>
      <c r="I59" s="289">
        <v>2</v>
      </c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289"/>
      <c r="AC59" s="289"/>
      <c r="AD59" s="289"/>
      <c r="AE59" s="289"/>
      <c r="AF59" s="289"/>
      <c r="AG59" s="289"/>
      <c r="AH59" s="289"/>
      <c r="AI59" s="289"/>
      <c r="AJ59" s="289"/>
      <c r="AK59" s="289"/>
      <c r="AL59" s="289"/>
      <c r="AM59" s="289"/>
      <c r="AN59" s="289"/>
      <c r="AO59" s="289"/>
      <c r="AP59" s="289"/>
      <c r="AQ59" s="289"/>
      <c r="AR59" s="289"/>
      <c r="AS59" s="289"/>
      <c r="AT59" s="289"/>
      <c r="AU59" s="289"/>
      <c r="AV59" s="289"/>
      <c r="AW59" s="289"/>
      <c r="AX59" s="289"/>
      <c r="AY59" s="289"/>
      <c r="AZ59" s="289"/>
      <c r="BA59" s="289"/>
      <c r="BB59" s="289"/>
      <c r="BC59" s="289"/>
      <c r="BD59" s="289"/>
      <c r="BE59" s="289">
        <v>3</v>
      </c>
      <c r="BF59" s="289"/>
      <c r="BG59" s="289"/>
      <c r="BH59" s="289"/>
      <c r="BI59" s="289"/>
      <c r="BJ59" s="289"/>
      <c r="BK59" s="289"/>
      <c r="BL59" s="289"/>
      <c r="BM59" s="289"/>
      <c r="BN59" s="289"/>
      <c r="BO59" s="289"/>
      <c r="BP59" s="289"/>
      <c r="BQ59" s="289"/>
      <c r="BR59" s="289"/>
      <c r="BS59" s="289"/>
      <c r="BT59" s="289"/>
      <c r="BU59" s="289">
        <v>4</v>
      </c>
      <c r="BV59" s="289"/>
      <c r="BW59" s="289"/>
      <c r="BX59" s="289"/>
      <c r="BY59" s="289"/>
      <c r="BZ59" s="289"/>
      <c r="CA59" s="289"/>
      <c r="CB59" s="289"/>
      <c r="CC59" s="289"/>
      <c r="CD59" s="289"/>
      <c r="CE59" s="289"/>
      <c r="CF59" s="289"/>
      <c r="CG59" s="289"/>
      <c r="CH59" s="289"/>
      <c r="CI59" s="289"/>
      <c r="CJ59" s="289"/>
      <c r="CK59" s="289">
        <v>5</v>
      </c>
      <c r="CL59" s="289"/>
      <c r="CM59" s="289"/>
      <c r="CN59" s="289"/>
      <c r="CO59" s="289"/>
      <c r="CP59" s="289"/>
      <c r="CQ59" s="289"/>
      <c r="CR59" s="289"/>
      <c r="CS59" s="289"/>
      <c r="CT59" s="289"/>
      <c r="CU59" s="289"/>
      <c r="CV59" s="289"/>
      <c r="CW59" s="289"/>
      <c r="CX59" s="289"/>
      <c r="CY59" s="289"/>
      <c r="CZ59" s="289"/>
      <c r="DA59" s="289"/>
      <c r="DB59" s="289"/>
      <c r="DC59" s="289"/>
      <c r="DD59" s="132"/>
      <c r="DE59" s="132"/>
    </row>
    <row r="60" spans="2:109" s="135" customFormat="1" ht="15" customHeight="1" x14ac:dyDescent="0.2">
      <c r="B60" s="258" t="s">
        <v>6</v>
      </c>
      <c r="C60" s="258"/>
      <c r="D60" s="258"/>
      <c r="E60" s="258"/>
      <c r="F60" s="258"/>
      <c r="G60" s="258"/>
      <c r="H60" s="258"/>
      <c r="I60" s="288" t="s">
        <v>370</v>
      </c>
      <c r="J60" s="288"/>
      <c r="K60" s="288"/>
      <c r="L60" s="288"/>
      <c r="M60" s="288"/>
      <c r="N60" s="288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288"/>
      <c r="AH60" s="288"/>
      <c r="AI60" s="288"/>
      <c r="AJ60" s="288"/>
      <c r="AK60" s="288"/>
      <c r="AL60" s="288"/>
      <c r="AM60" s="288"/>
      <c r="AN60" s="288"/>
      <c r="AO60" s="288"/>
      <c r="AP60" s="288"/>
      <c r="AQ60" s="288"/>
      <c r="AR60" s="288"/>
      <c r="AS60" s="288"/>
      <c r="AT60" s="288"/>
      <c r="AU60" s="288"/>
      <c r="AV60" s="288"/>
      <c r="AW60" s="288"/>
      <c r="AX60" s="288"/>
      <c r="AY60" s="288"/>
      <c r="AZ60" s="288"/>
      <c r="BA60" s="288"/>
      <c r="BB60" s="288"/>
      <c r="BC60" s="288"/>
      <c r="BD60" s="288"/>
      <c r="BE60" s="316">
        <v>50</v>
      </c>
      <c r="BF60" s="316"/>
      <c r="BG60" s="316"/>
      <c r="BH60" s="316"/>
      <c r="BI60" s="316"/>
      <c r="BJ60" s="316"/>
      <c r="BK60" s="316"/>
      <c r="BL60" s="316"/>
      <c r="BM60" s="316"/>
      <c r="BN60" s="316"/>
      <c r="BO60" s="316"/>
      <c r="BP60" s="316"/>
      <c r="BQ60" s="316"/>
      <c r="BR60" s="316"/>
      <c r="BS60" s="316"/>
      <c r="BT60" s="316"/>
      <c r="BU60" s="264">
        <v>1</v>
      </c>
      <c r="BV60" s="264"/>
      <c r="BW60" s="264"/>
      <c r="BX60" s="264"/>
      <c r="BY60" s="264"/>
      <c r="BZ60" s="264"/>
      <c r="CA60" s="264"/>
      <c r="CB60" s="264"/>
      <c r="CC60" s="264"/>
      <c r="CD60" s="264"/>
      <c r="CE60" s="264"/>
      <c r="CF60" s="264"/>
      <c r="CG60" s="264"/>
      <c r="CH60" s="264"/>
      <c r="CI60" s="264"/>
      <c r="CJ60" s="264"/>
      <c r="CK60" s="316"/>
      <c r="CL60" s="316"/>
      <c r="CM60" s="316"/>
      <c r="CN60" s="316"/>
      <c r="CO60" s="316"/>
      <c r="CP60" s="316"/>
      <c r="CQ60" s="316"/>
      <c r="CR60" s="316"/>
      <c r="CS60" s="316"/>
      <c r="CT60" s="316"/>
      <c r="CU60" s="316"/>
      <c r="CV60" s="316"/>
      <c r="CW60" s="316"/>
      <c r="CX60" s="316"/>
      <c r="CY60" s="316"/>
      <c r="CZ60" s="316"/>
      <c r="DA60" s="316"/>
      <c r="DB60" s="316"/>
      <c r="DC60" s="316"/>
      <c r="DD60" s="134"/>
      <c r="DE60" s="134"/>
    </row>
    <row r="61" spans="2:109" s="135" customFormat="1" ht="15" customHeight="1" x14ac:dyDescent="0.2">
      <c r="B61" s="258"/>
      <c r="C61" s="258"/>
      <c r="D61" s="258"/>
      <c r="E61" s="258"/>
      <c r="F61" s="258"/>
      <c r="G61" s="258"/>
      <c r="H61" s="258"/>
      <c r="I61" s="290" t="s">
        <v>344</v>
      </c>
      <c r="J61" s="290"/>
      <c r="K61" s="290"/>
      <c r="L61" s="290"/>
      <c r="M61" s="290"/>
      <c r="N61" s="290"/>
      <c r="O61" s="290"/>
      <c r="P61" s="290"/>
      <c r="Q61" s="290"/>
      <c r="R61" s="290"/>
      <c r="S61" s="290"/>
      <c r="T61" s="290"/>
      <c r="U61" s="290"/>
      <c r="V61" s="290"/>
      <c r="W61" s="290"/>
      <c r="X61" s="290"/>
      <c r="Y61" s="290"/>
      <c r="Z61" s="290"/>
      <c r="AA61" s="290"/>
      <c r="AB61" s="290"/>
      <c r="AC61" s="290"/>
      <c r="AD61" s="290"/>
      <c r="AE61" s="290"/>
      <c r="AF61" s="290"/>
      <c r="AG61" s="290"/>
      <c r="AH61" s="290"/>
      <c r="AI61" s="290"/>
      <c r="AJ61" s="290"/>
      <c r="AK61" s="290"/>
      <c r="AL61" s="290"/>
      <c r="AM61" s="290"/>
      <c r="AN61" s="290"/>
      <c r="AO61" s="290"/>
      <c r="AP61" s="290"/>
      <c r="AQ61" s="290"/>
      <c r="AR61" s="290"/>
      <c r="AS61" s="290"/>
      <c r="AT61" s="290"/>
      <c r="AU61" s="290"/>
      <c r="AV61" s="290"/>
      <c r="AW61" s="290"/>
      <c r="AX61" s="290"/>
      <c r="AY61" s="290"/>
      <c r="AZ61" s="290"/>
      <c r="BA61" s="290"/>
      <c r="BB61" s="290"/>
      <c r="BC61" s="290"/>
      <c r="BD61" s="291"/>
      <c r="BE61" s="264" t="s">
        <v>34</v>
      </c>
      <c r="BF61" s="264"/>
      <c r="BG61" s="264"/>
      <c r="BH61" s="264"/>
      <c r="BI61" s="264"/>
      <c r="BJ61" s="264"/>
      <c r="BK61" s="264"/>
      <c r="BL61" s="264"/>
      <c r="BM61" s="264"/>
      <c r="BN61" s="264"/>
      <c r="BO61" s="264"/>
      <c r="BP61" s="264"/>
      <c r="BQ61" s="264"/>
      <c r="BR61" s="264"/>
      <c r="BS61" s="264"/>
      <c r="BT61" s="264"/>
      <c r="BU61" s="264" t="s">
        <v>34</v>
      </c>
      <c r="BV61" s="264"/>
      <c r="BW61" s="264"/>
      <c r="BX61" s="264"/>
      <c r="BY61" s="264"/>
      <c r="BZ61" s="264"/>
      <c r="CA61" s="264"/>
      <c r="CB61" s="264"/>
      <c r="CC61" s="264"/>
      <c r="CD61" s="264"/>
      <c r="CE61" s="264"/>
      <c r="CF61" s="264"/>
      <c r="CG61" s="264"/>
      <c r="CH61" s="264"/>
      <c r="CI61" s="264"/>
      <c r="CJ61" s="264"/>
      <c r="CK61" s="292">
        <f>CK60</f>
        <v>0</v>
      </c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138">
        <v>0</v>
      </c>
      <c r="DE61" s="138">
        <v>0</v>
      </c>
    </row>
    <row r="62" spans="2:109" ht="12" customHeight="1" x14ac:dyDescent="0.2"/>
    <row r="63" spans="2:109" s="5" customFormat="1" ht="27" customHeight="1" x14ac:dyDescent="0.15">
      <c r="B63" s="341" t="s">
        <v>371</v>
      </c>
      <c r="C63" s="341"/>
      <c r="D63" s="341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  <c r="R63" s="341"/>
      <c r="S63" s="341"/>
      <c r="T63" s="341"/>
      <c r="U63" s="341"/>
      <c r="V63" s="341"/>
      <c r="W63" s="341"/>
      <c r="X63" s="341"/>
      <c r="Y63" s="341"/>
      <c r="Z63" s="341"/>
      <c r="AA63" s="341"/>
      <c r="AB63" s="341"/>
      <c r="AC63" s="341"/>
      <c r="AD63" s="341"/>
      <c r="AE63" s="341"/>
      <c r="AF63" s="341"/>
      <c r="AG63" s="341"/>
      <c r="AH63" s="341"/>
      <c r="AI63" s="341"/>
      <c r="AJ63" s="341"/>
      <c r="AK63" s="341"/>
      <c r="AL63" s="341"/>
      <c r="AM63" s="341"/>
      <c r="AN63" s="341"/>
      <c r="AO63" s="341"/>
      <c r="AP63" s="341"/>
      <c r="AQ63" s="341"/>
      <c r="AR63" s="341"/>
      <c r="AS63" s="341"/>
      <c r="AT63" s="341"/>
      <c r="AU63" s="341"/>
      <c r="AV63" s="341"/>
      <c r="AW63" s="341"/>
      <c r="AX63" s="341"/>
      <c r="AY63" s="341"/>
      <c r="AZ63" s="341"/>
      <c r="BA63" s="341"/>
      <c r="BB63" s="341"/>
      <c r="BC63" s="341"/>
      <c r="BD63" s="341"/>
      <c r="BE63" s="341"/>
      <c r="BF63" s="341"/>
      <c r="BG63" s="341"/>
      <c r="BH63" s="341"/>
      <c r="BI63" s="341"/>
      <c r="BJ63" s="341"/>
      <c r="BK63" s="341"/>
      <c r="BL63" s="341"/>
      <c r="BM63" s="341"/>
      <c r="BN63" s="341"/>
      <c r="BO63" s="341"/>
      <c r="BP63" s="341"/>
      <c r="BQ63" s="341"/>
      <c r="BR63" s="341"/>
      <c r="BS63" s="341"/>
      <c r="BT63" s="341"/>
      <c r="BU63" s="341"/>
      <c r="BV63" s="341"/>
      <c r="BW63" s="341"/>
      <c r="BX63" s="341"/>
      <c r="BY63" s="341"/>
      <c r="BZ63" s="341"/>
      <c r="CA63" s="341"/>
      <c r="CB63" s="341"/>
      <c r="CC63" s="341"/>
      <c r="CD63" s="341"/>
      <c r="CE63" s="341"/>
      <c r="CF63" s="341"/>
      <c r="CG63" s="341"/>
      <c r="CH63" s="341"/>
      <c r="CI63" s="341"/>
      <c r="CJ63" s="341"/>
      <c r="CK63" s="341"/>
      <c r="CL63" s="341"/>
      <c r="CM63" s="341"/>
      <c r="CN63" s="341"/>
      <c r="CO63" s="341"/>
      <c r="CP63" s="341"/>
      <c r="CQ63" s="341"/>
      <c r="CR63" s="341"/>
      <c r="CS63" s="341"/>
      <c r="CT63" s="341"/>
      <c r="CU63" s="341"/>
      <c r="CV63" s="341"/>
      <c r="CW63" s="341"/>
      <c r="CX63" s="341"/>
      <c r="CY63" s="341"/>
      <c r="CZ63" s="341"/>
      <c r="DA63" s="341"/>
      <c r="DB63" s="341"/>
      <c r="DC63" s="341"/>
    </row>
    <row r="64" spans="2:109" ht="6" customHeight="1" x14ac:dyDescent="0.2"/>
    <row r="65" spans="2:109" s="5" customFormat="1" ht="10.5" x14ac:dyDescent="0.15">
      <c r="B65" s="5" t="s">
        <v>350</v>
      </c>
      <c r="Y65" s="307"/>
      <c r="Z65" s="307"/>
      <c r="AA65" s="307"/>
      <c r="AB65" s="307"/>
      <c r="AC65" s="307"/>
      <c r="AD65" s="307"/>
      <c r="AE65" s="307"/>
      <c r="AF65" s="307"/>
      <c r="AG65" s="307"/>
      <c r="AH65" s="307"/>
      <c r="AI65" s="307"/>
      <c r="AJ65" s="307"/>
      <c r="AK65" s="307"/>
      <c r="AL65" s="307"/>
      <c r="AM65" s="307"/>
      <c r="AN65" s="307"/>
      <c r="AO65" s="307"/>
      <c r="AP65" s="307"/>
      <c r="AQ65" s="307"/>
      <c r="AR65" s="307"/>
      <c r="AS65" s="307"/>
      <c r="AT65" s="307"/>
      <c r="AU65" s="307"/>
      <c r="AV65" s="307"/>
      <c r="AW65" s="307"/>
      <c r="AX65" s="307"/>
      <c r="AY65" s="307"/>
      <c r="AZ65" s="307"/>
      <c r="BA65" s="307"/>
      <c r="BB65" s="307"/>
      <c r="BC65" s="307"/>
      <c r="BD65" s="307"/>
      <c r="BE65" s="307"/>
      <c r="BF65" s="307"/>
      <c r="BG65" s="307"/>
      <c r="BH65" s="307"/>
      <c r="BI65" s="307"/>
      <c r="BJ65" s="307"/>
      <c r="BK65" s="307"/>
      <c r="BL65" s="307"/>
      <c r="BM65" s="307"/>
      <c r="BN65" s="307"/>
      <c r="BO65" s="307"/>
      <c r="BP65" s="307"/>
      <c r="BQ65" s="307"/>
      <c r="BR65" s="307"/>
      <c r="BS65" s="307"/>
      <c r="BT65" s="307"/>
      <c r="BU65" s="307"/>
      <c r="BV65" s="307"/>
      <c r="BW65" s="307"/>
      <c r="BX65" s="307"/>
      <c r="BY65" s="307"/>
      <c r="BZ65" s="307"/>
      <c r="CA65" s="307"/>
      <c r="CB65" s="307"/>
      <c r="CC65" s="307"/>
      <c r="CD65" s="307"/>
      <c r="CE65" s="307"/>
      <c r="CF65" s="307"/>
      <c r="CG65" s="307"/>
      <c r="CH65" s="307"/>
      <c r="CI65" s="307"/>
      <c r="CJ65" s="307"/>
      <c r="CK65" s="307"/>
      <c r="CL65" s="307"/>
      <c r="CM65" s="307"/>
      <c r="CN65" s="307"/>
      <c r="CO65" s="307"/>
      <c r="CP65" s="307"/>
      <c r="CQ65" s="307"/>
      <c r="CR65" s="307"/>
      <c r="CS65" s="307"/>
      <c r="CT65" s="307"/>
      <c r="CU65" s="307"/>
      <c r="CV65" s="307"/>
      <c r="CW65" s="307"/>
      <c r="CX65" s="307"/>
      <c r="CY65" s="307"/>
      <c r="CZ65" s="307"/>
      <c r="DA65" s="307"/>
      <c r="DB65" s="307"/>
      <c r="DC65" s="307"/>
    </row>
    <row r="66" spans="2:109" s="5" customFormat="1" ht="6" customHeight="1" x14ac:dyDescent="0.15"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</row>
    <row r="67" spans="2:109" s="5" customFormat="1" ht="10.5" x14ac:dyDescent="0.15">
      <c r="B67" s="308" t="s">
        <v>351</v>
      </c>
      <c r="C67" s="308"/>
      <c r="D67" s="308"/>
      <c r="E67" s="308"/>
      <c r="F67" s="308"/>
      <c r="G67" s="308"/>
      <c r="H67" s="308"/>
      <c r="I67" s="308"/>
      <c r="J67" s="308"/>
      <c r="K67" s="308"/>
      <c r="L67" s="308"/>
      <c r="M67" s="308"/>
      <c r="N67" s="308"/>
      <c r="O67" s="308"/>
      <c r="P67" s="308"/>
      <c r="Q67" s="308"/>
      <c r="R67" s="308"/>
      <c r="S67" s="308"/>
      <c r="T67" s="308"/>
      <c r="U67" s="308"/>
      <c r="V67" s="308"/>
      <c r="W67" s="308"/>
      <c r="X67" s="308"/>
      <c r="Y67" s="308"/>
      <c r="Z67" s="308"/>
      <c r="AA67" s="308"/>
      <c r="AB67" s="308"/>
      <c r="AC67" s="308"/>
      <c r="AD67" s="308"/>
      <c r="AE67" s="308"/>
      <c r="AF67" s="308"/>
      <c r="AG67" s="308"/>
      <c r="AH67" s="308"/>
      <c r="AI67" s="308"/>
      <c r="AJ67" s="308"/>
      <c r="AK67" s="308"/>
      <c r="AL67" s="308"/>
      <c r="AM67" s="308"/>
      <c r="AN67" s="308"/>
      <c r="AO67" s="308"/>
      <c r="AP67" s="308"/>
      <c r="AQ67" s="309"/>
      <c r="AR67" s="309"/>
      <c r="AS67" s="309"/>
      <c r="AT67" s="309"/>
      <c r="AU67" s="309"/>
      <c r="AV67" s="309"/>
      <c r="AW67" s="309"/>
      <c r="AX67" s="309"/>
      <c r="AY67" s="309"/>
      <c r="AZ67" s="309"/>
      <c r="BA67" s="309"/>
      <c r="BB67" s="309"/>
      <c r="BC67" s="309"/>
      <c r="BD67" s="309"/>
      <c r="BE67" s="309"/>
      <c r="BF67" s="309"/>
      <c r="BG67" s="309"/>
      <c r="BH67" s="309"/>
      <c r="BI67" s="309"/>
      <c r="BJ67" s="309"/>
      <c r="BK67" s="309"/>
      <c r="BL67" s="309"/>
      <c r="BM67" s="309"/>
      <c r="BN67" s="309"/>
      <c r="BO67" s="309"/>
      <c r="BP67" s="309"/>
      <c r="BQ67" s="309"/>
      <c r="BR67" s="309"/>
      <c r="BS67" s="309"/>
      <c r="BT67" s="309"/>
      <c r="BU67" s="309"/>
      <c r="BV67" s="309"/>
      <c r="BW67" s="309"/>
      <c r="BX67" s="309"/>
      <c r="BY67" s="309"/>
      <c r="BZ67" s="309"/>
      <c r="CA67" s="309"/>
      <c r="CB67" s="309"/>
      <c r="CC67" s="309"/>
      <c r="CD67" s="309"/>
      <c r="CE67" s="309"/>
      <c r="CF67" s="309"/>
      <c r="CG67" s="309"/>
      <c r="CH67" s="309"/>
      <c r="CI67" s="309"/>
      <c r="CJ67" s="309"/>
      <c r="CK67" s="309"/>
      <c r="CL67" s="309"/>
      <c r="CM67" s="309"/>
      <c r="CN67" s="309"/>
      <c r="CO67" s="309"/>
      <c r="CP67" s="309"/>
      <c r="CQ67" s="309"/>
      <c r="CR67" s="309"/>
      <c r="CS67" s="309"/>
      <c r="CT67" s="309"/>
      <c r="CU67" s="309"/>
      <c r="CV67" s="309"/>
      <c r="CW67" s="309"/>
      <c r="CX67" s="309"/>
      <c r="CY67" s="309"/>
      <c r="CZ67" s="309"/>
      <c r="DA67" s="309"/>
      <c r="DB67" s="309"/>
      <c r="DC67" s="309"/>
    </row>
    <row r="68" spans="2:109" ht="10.5" customHeight="1" x14ac:dyDescent="0.2"/>
    <row r="69" spans="2:109" s="116" customFormat="1" ht="45" customHeight="1" x14ac:dyDescent="0.2">
      <c r="B69" s="293" t="s">
        <v>339</v>
      </c>
      <c r="C69" s="294"/>
      <c r="D69" s="294"/>
      <c r="E69" s="294"/>
      <c r="F69" s="294"/>
      <c r="G69" s="294"/>
      <c r="H69" s="295"/>
      <c r="I69" s="293" t="s">
        <v>0</v>
      </c>
      <c r="J69" s="294"/>
      <c r="K69" s="294"/>
      <c r="L69" s="294"/>
      <c r="M69" s="294"/>
      <c r="N69" s="294"/>
      <c r="O69" s="294"/>
      <c r="P69" s="294"/>
      <c r="Q69" s="294"/>
      <c r="R69" s="294"/>
      <c r="S69" s="294"/>
      <c r="T69" s="294"/>
      <c r="U69" s="294"/>
      <c r="V69" s="294"/>
      <c r="W69" s="294"/>
      <c r="X69" s="294"/>
      <c r="Y69" s="294"/>
      <c r="Z69" s="294"/>
      <c r="AA69" s="294"/>
      <c r="AB69" s="294"/>
      <c r="AC69" s="294"/>
      <c r="AD69" s="294"/>
      <c r="AE69" s="294"/>
      <c r="AF69" s="294"/>
      <c r="AG69" s="294"/>
      <c r="AH69" s="294"/>
      <c r="AI69" s="294"/>
      <c r="AJ69" s="294"/>
      <c r="AK69" s="294"/>
      <c r="AL69" s="294"/>
      <c r="AM69" s="294"/>
      <c r="AN69" s="294"/>
      <c r="AO69" s="294"/>
      <c r="AP69" s="294"/>
      <c r="AQ69" s="294"/>
      <c r="AR69" s="294"/>
      <c r="AS69" s="294"/>
      <c r="AT69" s="294"/>
      <c r="AU69" s="294"/>
      <c r="AV69" s="294"/>
      <c r="AW69" s="294"/>
      <c r="AX69" s="294"/>
      <c r="AY69" s="294"/>
      <c r="AZ69" s="294"/>
      <c r="BA69" s="294"/>
      <c r="BB69" s="294"/>
      <c r="BC69" s="294"/>
      <c r="BD69" s="295"/>
      <c r="BE69" s="293" t="s">
        <v>353</v>
      </c>
      <c r="BF69" s="294"/>
      <c r="BG69" s="294"/>
      <c r="BH69" s="294"/>
      <c r="BI69" s="294"/>
      <c r="BJ69" s="294"/>
      <c r="BK69" s="294"/>
      <c r="BL69" s="294"/>
      <c r="BM69" s="294"/>
      <c r="BN69" s="294"/>
      <c r="BO69" s="294"/>
      <c r="BP69" s="294"/>
      <c r="BQ69" s="294"/>
      <c r="BR69" s="294"/>
      <c r="BS69" s="294"/>
      <c r="BT69" s="295"/>
      <c r="BU69" s="293" t="s">
        <v>354</v>
      </c>
      <c r="BV69" s="294"/>
      <c r="BW69" s="294"/>
      <c r="BX69" s="294"/>
      <c r="BY69" s="294"/>
      <c r="BZ69" s="294"/>
      <c r="CA69" s="294"/>
      <c r="CB69" s="294"/>
      <c r="CC69" s="294"/>
      <c r="CD69" s="294"/>
      <c r="CE69" s="294"/>
      <c r="CF69" s="294"/>
      <c r="CG69" s="294"/>
      <c r="CH69" s="294"/>
      <c r="CI69" s="294"/>
      <c r="CJ69" s="295"/>
      <c r="CK69" s="259" t="s">
        <v>355</v>
      </c>
      <c r="CL69" s="259"/>
      <c r="CM69" s="259"/>
      <c r="CN69" s="259"/>
      <c r="CO69" s="259"/>
      <c r="CP69" s="259"/>
      <c r="CQ69" s="259"/>
      <c r="CR69" s="259"/>
      <c r="CS69" s="259"/>
      <c r="CT69" s="259"/>
      <c r="CU69" s="259"/>
      <c r="CV69" s="259"/>
      <c r="CW69" s="259"/>
      <c r="CX69" s="259"/>
      <c r="CY69" s="259"/>
      <c r="CZ69" s="259"/>
      <c r="DA69" s="259"/>
      <c r="DB69" s="259"/>
      <c r="DC69" s="259"/>
      <c r="DD69" s="259"/>
      <c r="DE69" s="259"/>
    </row>
    <row r="70" spans="2:109" s="116" customFormat="1" ht="15.75" customHeight="1" x14ac:dyDescent="0.2">
      <c r="B70" s="296"/>
      <c r="C70" s="297"/>
      <c r="D70" s="297"/>
      <c r="E70" s="297"/>
      <c r="F70" s="297"/>
      <c r="G70" s="297"/>
      <c r="H70" s="298"/>
      <c r="I70" s="296"/>
      <c r="J70" s="297"/>
      <c r="K70" s="297"/>
      <c r="L70" s="297"/>
      <c r="M70" s="297"/>
      <c r="N70" s="297"/>
      <c r="O70" s="297"/>
      <c r="P70" s="297"/>
      <c r="Q70" s="297"/>
      <c r="R70" s="297"/>
      <c r="S70" s="297"/>
      <c r="T70" s="297"/>
      <c r="U70" s="297"/>
      <c r="V70" s="297"/>
      <c r="W70" s="297"/>
      <c r="X70" s="297"/>
      <c r="Y70" s="297"/>
      <c r="Z70" s="297"/>
      <c r="AA70" s="297"/>
      <c r="AB70" s="297"/>
      <c r="AC70" s="297"/>
      <c r="AD70" s="297"/>
      <c r="AE70" s="297"/>
      <c r="AF70" s="297"/>
      <c r="AG70" s="297"/>
      <c r="AH70" s="297"/>
      <c r="AI70" s="297"/>
      <c r="AJ70" s="297"/>
      <c r="AK70" s="297"/>
      <c r="AL70" s="297"/>
      <c r="AM70" s="297"/>
      <c r="AN70" s="297"/>
      <c r="AO70" s="297"/>
      <c r="AP70" s="297"/>
      <c r="AQ70" s="297"/>
      <c r="AR70" s="297"/>
      <c r="AS70" s="297"/>
      <c r="AT70" s="297"/>
      <c r="AU70" s="297"/>
      <c r="AV70" s="297"/>
      <c r="AW70" s="297"/>
      <c r="AX70" s="297"/>
      <c r="AY70" s="297"/>
      <c r="AZ70" s="297"/>
      <c r="BA70" s="297"/>
      <c r="BB70" s="297"/>
      <c r="BC70" s="297"/>
      <c r="BD70" s="298"/>
      <c r="BE70" s="296"/>
      <c r="BF70" s="297"/>
      <c r="BG70" s="297"/>
      <c r="BH70" s="297"/>
      <c r="BI70" s="297"/>
      <c r="BJ70" s="297"/>
      <c r="BK70" s="297"/>
      <c r="BL70" s="297"/>
      <c r="BM70" s="297"/>
      <c r="BN70" s="297"/>
      <c r="BO70" s="297"/>
      <c r="BP70" s="297"/>
      <c r="BQ70" s="297"/>
      <c r="BR70" s="297"/>
      <c r="BS70" s="297"/>
      <c r="BT70" s="298"/>
      <c r="BU70" s="296"/>
      <c r="BV70" s="297"/>
      <c r="BW70" s="297"/>
      <c r="BX70" s="297"/>
      <c r="BY70" s="297"/>
      <c r="BZ70" s="297"/>
      <c r="CA70" s="297"/>
      <c r="CB70" s="297"/>
      <c r="CC70" s="297"/>
      <c r="CD70" s="297"/>
      <c r="CE70" s="297"/>
      <c r="CF70" s="297"/>
      <c r="CG70" s="297"/>
      <c r="CH70" s="297"/>
      <c r="CI70" s="297"/>
      <c r="CJ70" s="298"/>
      <c r="CK70" s="259" t="str">
        <f>CK58</f>
        <v>2023 год</v>
      </c>
      <c r="CL70" s="259"/>
      <c r="CM70" s="259"/>
      <c r="CN70" s="259"/>
      <c r="CO70" s="259"/>
      <c r="CP70" s="259"/>
      <c r="CQ70" s="259"/>
      <c r="CR70" s="259"/>
      <c r="CS70" s="259"/>
      <c r="CT70" s="114"/>
      <c r="CU70" s="114"/>
      <c r="CV70" s="114"/>
      <c r="CW70" s="114"/>
      <c r="CX70" s="114"/>
      <c r="CY70" s="114"/>
      <c r="CZ70" s="114"/>
      <c r="DA70" s="114"/>
      <c r="DB70" s="114"/>
      <c r="DC70" s="114"/>
      <c r="DD70" s="114" t="str">
        <f>DD58</f>
        <v>2024 год</v>
      </c>
      <c r="DE70" s="114" t="str">
        <f>DE58</f>
        <v>2025 год</v>
      </c>
    </row>
    <row r="71" spans="2:109" s="133" customFormat="1" x14ac:dyDescent="0.2">
      <c r="B71" s="289">
        <v>1</v>
      </c>
      <c r="C71" s="289"/>
      <c r="D71" s="289"/>
      <c r="E71" s="289"/>
      <c r="F71" s="289"/>
      <c r="G71" s="289"/>
      <c r="H71" s="289"/>
      <c r="I71" s="289">
        <v>2</v>
      </c>
      <c r="J71" s="289"/>
      <c r="K71" s="289"/>
      <c r="L71" s="289"/>
      <c r="M71" s="289"/>
      <c r="N71" s="289"/>
      <c r="O71" s="289"/>
      <c r="P71" s="289"/>
      <c r="Q71" s="289"/>
      <c r="R71" s="289"/>
      <c r="S71" s="289"/>
      <c r="T71" s="289"/>
      <c r="U71" s="289"/>
      <c r="V71" s="289"/>
      <c r="W71" s="289"/>
      <c r="X71" s="289"/>
      <c r="Y71" s="289"/>
      <c r="Z71" s="289"/>
      <c r="AA71" s="289"/>
      <c r="AB71" s="289"/>
      <c r="AC71" s="289"/>
      <c r="AD71" s="289"/>
      <c r="AE71" s="289"/>
      <c r="AF71" s="289"/>
      <c r="AG71" s="289"/>
      <c r="AH71" s="289"/>
      <c r="AI71" s="289"/>
      <c r="AJ71" s="289"/>
      <c r="AK71" s="289"/>
      <c r="AL71" s="289"/>
      <c r="AM71" s="289"/>
      <c r="AN71" s="289"/>
      <c r="AO71" s="289"/>
      <c r="AP71" s="289"/>
      <c r="AQ71" s="289"/>
      <c r="AR71" s="289"/>
      <c r="AS71" s="289"/>
      <c r="AT71" s="289"/>
      <c r="AU71" s="289"/>
      <c r="AV71" s="289"/>
      <c r="AW71" s="289"/>
      <c r="AX71" s="289"/>
      <c r="AY71" s="289"/>
      <c r="AZ71" s="289"/>
      <c r="BA71" s="289"/>
      <c r="BB71" s="289"/>
      <c r="BC71" s="289"/>
      <c r="BD71" s="289"/>
      <c r="BE71" s="289">
        <v>3</v>
      </c>
      <c r="BF71" s="289"/>
      <c r="BG71" s="289"/>
      <c r="BH71" s="289"/>
      <c r="BI71" s="289"/>
      <c r="BJ71" s="289"/>
      <c r="BK71" s="289"/>
      <c r="BL71" s="289"/>
      <c r="BM71" s="289"/>
      <c r="BN71" s="289"/>
      <c r="BO71" s="289"/>
      <c r="BP71" s="289"/>
      <c r="BQ71" s="289"/>
      <c r="BR71" s="289"/>
      <c r="BS71" s="289"/>
      <c r="BT71" s="289"/>
      <c r="BU71" s="289">
        <v>4</v>
      </c>
      <c r="BV71" s="289"/>
      <c r="BW71" s="289"/>
      <c r="BX71" s="289"/>
      <c r="BY71" s="289"/>
      <c r="BZ71" s="289"/>
      <c r="CA71" s="289"/>
      <c r="CB71" s="289"/>
      <c r="CC71" s="289"/>
      <c r="CD71" s="289"/>
      <c r="CE71" s="289"/>
      <c r="CF71" s="289"/>
      <c r="CG71" s="289"/>
      <c r="CH71" s="289"/>
      <c r="CI71" s="289"/>
      <c r="CJ71" s="289"/>
      <c r="CK71" s="289">
        <v>5</v>
      </c>
      <c r="CL71" s="289"/>
      <c r="CM71" s="289"/>
      <c r="CN71" s="289"/>
      <c r="CO71" s="289"/>
      <c r="CP71" s="289"/>
      <c r="CQ71" s="289"/>
      <c r="CR71" s="289"/>
      <c r="CS71" s="289"/>
      <c r="CT71" s="289"/>
      <c r="CU71" s="289"/>
      <c r="CV71" s="289"/>
      <c r="CW71" s="289"/>
      <c r="CX71" s="289"/>
      <c r="CY71" s="289"/>
      <c r="CZ71" s="289"/>
      <c r="DA71" s="289"/>
      <c r="DB71" s="289"/>
      <c r="DC71" s="289"/>
      <c r="DD71" s="132">
        <v>6</v>
      </c>
      <c r="DE71" s="132">
        <v>7</v>
      </c>
    </row>
    <row r="72" spans="2:109" s="135" customFormat="1" ht="15" customHeight="1" x14ac:dyDescent="0.2">
      <c r="B72" s="258"/>
      <c r="C72" s="258"/>
      <c r="D72" s="258"/>
      <c r="E72" s="258"/>
      <c r="F72" s="258"/>
      <c r="G72" s="258"/>
      <c r="H72" s="258"/>
      <c r="I72" s="288"/>
      <c r="J72" s="288"/>
      <c r="K72" s="288"/>
      <c r="L72" s="288"/>
      <c r="M72" s="288"/>
      <c r="N72" s="288"/>
      <c r="O72" s="288"/>
      <c r="P72" s="288"/>
      <c r="Q72" s="288"/>
      <c r="R72" s="288"/>
      <c r="S72" s="288"/>
      <c r="T72" s="288"/>
      <c r="U72" s="288"/>
      <c r="V72" s="288"/>
      <c r="W72" s="288"/>
      <c r="X72" s="288"/>
      <c r="Y72" s="288"/>
      <c r="Z72" s="288"/>
      <c r="AA72" s="288"/>
      <c r="AB72" s="288"/>
      <c r="AC72" s="288"/>
      <c r="AD72" s="288"/>
      <c r="AE72" s="288"/>
      <c r="AF72" s="288"/>
      <c r="AG72" s="288"/>
      <c r="AH72" s="288"/>
      <c r="AI72" s="288"/>
      <c r="AJ72" s="288"/>
      <c r="AK72" s="288"/>
      <c r="AL72" s="288"/>
      <c r="AM72" s="288"/>
      <c r="AN72" s="288"/>
      <c r="AO72" s="288"/>
      <c r="AP72" s="288"/>
      <c r="AQ72" s="288"/>
      <c r="AR72" s="288"/>
      <c r="AS72" s="288"/>
      <c r="AT72" s="288"/>
      <c r="AU72" s="288"/>
      <c r="AV72" s="288"/>
      <c r="AW72" s="288"/>
      <c r="AX72" s="288"/>
      <c r="AY72" s="288"/>
      <c r="AZ72" s="288"/>
      <c r="BA72" s="288"/>
      <c r="BB72" s="288"/>
      <c r="BC72" s="288"/>
      <c r="BD72" s="288"/>
      <c r="BE72" s="264"/>
      <c r="BF72" s="264"/>
      <c r="BG72" s="264"/>
      <c r="BH72" s="264"/>
      <c r="BI72" s="264"/>
      <c r="BJ72" s="264"/>
      <c r="BK72" s="264"/>
      <c r="BL72" s="264"/>
      <c r="BM72" s="264"/>
      <c r="BN72" s="264"/>
      <c r="BO72" s="264"/>
      <c r="BP72" s="264"/>
      <c r="BQ72" s="264"/>
      <c r="BR72" s="264"/>
      <c r="BS72" s="264"/>
      <c r="BT72" s="264"/>
      <c r="BU72" s="264"/>
      <c r="BV72" s="264"/>
      <c r="BW72" s="264"/>
      <c r="BX72" s="264"/>
      <c r="BY72" s="264"/>
      <c r="BZ72" s="264"/>
      <c r="CA72" s="264"/>
      <c r="CB72" s="264"/>
      <c r="CC72" s="264"/>
      <c r="CD72" s="264"/>
      <c r="CE72" s="264"/>
      <c r="CF72" s="264"/>
      <c r="CG72" s="264"/>
      <c r="CH72" s="264"/>
      <c r="CI72" s="264"/>
      <c r="CJ72" s="264"/>
      <c r="CK72" s="264"/>
      <c r="CL72" s="264"/>
      <c r="CM72" s="264"/>
      <c r="CN72" s="264"/>
      <c r="CO72" s="264"/>
      <c r="CP72" s="264"/>
      <c r="CQ72" s="264"/>
      <c r="CR72" s="264"/>
      <c r="CS72" s="264"/>
      <c r="CT72" s="264"/>
      <c r="CU72" s="264"/>
      <c r="CV72" s="264"/>
      <c r="CW72" s="264"/>
      <c r="CX72" s="264"/>
      <c r="CY72" s="264"/>
      <c r="CZ72" s="264"/>
      <c r="DA72" s="264"/>
      <c r="DB72" s="264"/>
      <c r="DC72" s="264"/>
      <c r="DD72" s="134"/>
      <c r="DE72" s="134"/>
    </row>
    <row r="73" spans="2:109" s="135" customFormat="1" ht="15" customHeight="1" x14ac:dyDescent="0.2">
      <c r="B73" s="258"/>
      <c r="C73" s="258"/>
      <c r="D73" s="258"/>
      <c r="E73" s="258"/>
      <c r="F73" s="258"/>
      <c r="G73" s="258"/>
      <c r="H73" s="258"/>
      <c r="I73" s="290" t="s">
        <v>344</v>
      </c>
      <c r="J73" s="290"/>
      <c r="K73" s="290"/>
      <c r="L73" s="290"/>
      <c r="M73" s="290"/>
      <c r="N73" s="290"/>
      <c r="O73" s="290"/>
      <c r="P73" s="290"/>
      <c r="Q73" s="290"/>
      <c r="R73" s="290"/>
      <c r="S73" s="290"/>
      <c r="T73" s="290"/>
      <c r="U73" s="290"/>
      <c r="V73" s="290"/>
      <c r="W73" s="290"/>
      <c r="X73" s="290"/>
      <c r="Y73" s="290"/>
      <c r="Z73" s="290"/>
      <c r="AA73" s="290"/>
      <c r="AB73" s="290"/>
      <c r="AC73" s="290"/>
      <c r="AD73" s="290"/>
      <c r="AE73" s="290"/>
      <c r="AF73" s="290"/>
      <c r="AG73" s="290"/>
      <c r="AH73" s="290"/>
      <c r="AI73" s="290"/>
      <c r="AJ73" s="290"/>
      <c r="AK73" s="290"/>
      <c r="AL73" s="290"/>
      <c r="AM73" s="290"/>
      <c r="AN73" s="290"/>
      <c r="AO73" s="290"/>
      <c r="AP73" s="290"/>
      <c r="AQ73" s="290"/>
      <c r="AR73" s="290"/>
      <c r="AS73" s="290"/>
      <c r="AT73" s="290"/>
      <c r="AU73" s="290"/>
      <c r="AV73" s="290"/>
      <c r="AW73" s="290"/>
      <c r="AX73" s="290"/>
      <c r="AY73" s="290"/>
      <c r="AZ73" s="290"/>
      <c r="BA73" s="290"/>
      <c r="BB73" s="290"/>
      <c r="BC73" s="290"/>
      <c r="BD73" s="291"/>
      <c r="BE73" s="264" t="s">
        <v>34</v>
      </c>
      <c r="BF73" s="264"/>
      <c r="BG73" s="264"/>
      <c r="BH73" s="264"/>
      <c r="BI73" s="264"/>
      <c r="BJ73" s="264"/>
      <c r="BK73" s="264"/>
      <c r="BL73" s="264"/>
      <c r="BM73" s="264"/>
      <c r="BN73" s="264"/>
      <c r="BO73" s="264"/>
      <c r="BP73" s="264"/>
      <c r="BQ73" s="264"/>
      <c r="BR73" s="264"/>
      <c r="BS73" s="264"/>
      <c r="BT73" s="264"/>
      <c r="BU73" s="264" t="s">
        <v>34</v>
      </c>
      <c r="BV73" s="264"/>
      <c r="BW73" s="264"/>
      <c r="BX73" s="264"/>
      <c r="BY73" s="264"/>
      <c r="BZ73" s="264"/>
      <c r="CA73" s="264"/>
      <c r="CB73" s="264"/>
      <c r="CC73" s="264"/>
      <c r="CD73" s="264"/>
      <c r="CE73" s="264"/>
      <c r="CF73" s="264"/>
      <c r="CG73" s="264"/>
      <c r="CH73" s="264"/>
      <c r="CI73" s="264"/>
      <c r="CJ73" s="264"/>
      <c r="CK73" s="292">
        <v>0</v>
      </c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136">
        <v>0</v>
      </c>
      <c r="DE73" s="136">
        <v>0</v>
      </c>
    </row>
    <row r="74" spans="2:109" ht="12" customHeight="1" x14ac:dyDescent="0.2"/>
    <row r="75" spans="2:109" s="5" customFormat="1" ht="10.5" x14ac:dyDescent="0.15">
      <c r="B75" s="287" t="s">
        <v>372</v>
      </c>
      <c r="C75" s="287"/>
      <c r="D75" s="287"/>
      <c r="E75" s="287"/>
      <c r="F75" s="287"/>
      <c r="G75" s="287"/>
      <c r="H75" s="287"/>
      <c r="I75" s="287"/>
      <c r="J75" s="287"/>
      <c r="K75" s="287"/>
      <c r="L75" s="287"/>
      <c r="M75" s="287"/>
      <c r="N75" s="287"/>
      <c r="O75" s="287"/>
      <c r="P75" s="287"/>
      <c r="Q75" s="287"/>
      <c r="R75" s="287"/>
      <c r="S75" s="287"/>
      <c r="T75" s="287"/>
      <c r="U75" s="287"/>
      <c r="V75" s="287"/>
      <c r="W75" s="287"/>
      <c r="X75" s="287"/>
      <c r="Y75" s="287"/>
      <c r="Z75" s="287"/>
      <c r="AA75" s="287"/>
      <c r="AB75" s="287"/>
      <c r="AC75" s="287"/>
      <c r="AD75" s="287"/>
      <c r="AE75" s="287"/>
      <c r="AF75" s="287"/>
      <c r="AG75" s="287"/>
      <c r="AH75" s="287"/>
      <c r="AI75" s="287"/>
      <c r="AJ75" s="287"/>
      <c r="AK75" s="287"/>
      <c r="AL75" s="287"/>
      <c r="AM75" s="287"/>
      <c r="AN75" s="287"/>
      <c r="AO75" s="287"/>
      <c r="AP75" s="287"/>
      <c r="AQ75" s="287"/>
      <c r="AR75" s="287"/>
      <c r="AS75" s="287"/>
      <c r="AT75" s="287"/>
      <c r="AU75" s="287"/>
      <c r="AV75" s="287"/>
      <c r="AW75" s="287"/>
      <c r="AX75" s="287"/>
      <c r="AY75" s="287"/>
      <c r="AZ75" s="287"/>
      <c r="BA75" s="287"/>
      <c r="BB75" s="287"/>
      <c r="BC75" s="287"/>
      <c r="BD75" s="287"/>
      <c r="BE75" s="287"/>
      <c r="BF75" s="287"/>
      <c r="BG75" s="287"/>
      <c r="BH75" s="287"/>
      <c r="BI75" s="287"/>
      <c r="BJ75" s="287"/>
      <c r="BK75" s="287"/>
      <c r="BL75" s="287"/>
      <c r="BM75" s="287"/>
      <c r="BN75" s="287"/>
      <c r="BO75" s="287"/>
      <c r="BP75" s="287"/>
      <c r="BQ75" s="287"/>
      <c r="BR75" s="287"/>
      <c r="BS75" s="287"/>
      <c r="BT75" s="287"/>
      <c r="BU75" s="287"/>
      <c r="BV75" s="287"/>
      <c r="BW75" s="287"/>
      <c r="BX75" s="287"/>
      <c r="BY75" s="287"/>
      <c r="BZ75" s="287"/>
      <c r="CA75" s="287"/>
      <c r="CB75" s="287"/>
      <c r="CC75" s="287"/>
      <c r="CD75" s="287"/>
      <c r="CE75" s="287"/>
      <c r="CF75" s="287"/>
      <c r="CG75" s="287"/>
      <c r="CH75" s="287"/>
      <c r="CI75" s="287"/>
      <c r="CJ75" s="287"/>
      <c r="CK75" s="287"/>
      <c r="CL75" s="287"/>
      <c r="CM75" s="287"/>
      <c r="CN75" s="287"/>
      <c r="CO75" s="287"/>
      <c r="CP75" s="287"/>
      <c r="CQ75" s="287"/>
      <c r="CR75" s="287"/>
      <c r="CS75" s="287"/>
      <c r="CT75" s="287"/>
      <c r="CU75" s="287"/>
      <c r="CV75" s="287"/>
      <c r="CW75" s="287"/>
      <c r="CX75" s="287"/>
      <c r="CY75" s="287"/>
      <c r="CZ75" s="287"/>
      <c r="DA75" s="287"/>
      <c r="DB75" s="287"/>
      <c r="DC75" s="287"/>
    </row>
    <row r="76" spans="2:109" ht="6" customHeight="1" x14ac:dyDescent="0.2"/>
    <row r="77" spans="2:109" s="5" customFormat="1" ht="10.5" x14ac:dyDescent="0.15">
      <c r="B77" s="5" t="s">
        <v>350</v>
      </c>
      <c r="Y77" s="307" t="s">
        <v>72</v>
      </c>
      <c r="Z77" s="307"/>
      <c r="AA77" s="307"/>
      <c r="AB77" s="307"/>
      <c r="AC77" s="307"/>
      <c r="AD77" s="307"/>
      <c r="AE77" s="307"/>
      <c r="AF77" s="307"/>
      <c r="AG77" s="307"/>
      <c r="AH77" s="307"/>
      <c r="AI77" s="307"/>
      <c r="AJ77" s="307"/>
      <c r="AK77" s="307"/>
      <c r="AL77" s="307"/>
      <c r="AM77" s="307"/>
      <c r="AN77" s="307"/>
      <c r="AO77" s="307"/>
      <c r="AP77" s="307"/>
      <c r="AQ77" s="307"/>
      <c r="AR77" s="307"/>
      <c r="AS77" s="307"/>
      <c r="AT77" s="307"/>
      <c r="AU77" s="307"/>
      <c r="AV77" s="307"/>
      <c r="AW77" s="307"/>
      <c r="AX77" s="307"/>
      <c r="AY77" s="307"/>
      <c r="AZ77" s="307"/>
      <c r="BA77" s="307"/>
      <c r="BB77" s="307"/>
      <c r="BC77" s="307"/>
      <c r="BD77" s="307"/>
      <c r="BE77" s="307"/>
      <c r="BF77" s="307"/>
      <c r="BG77" s="307"/>
      <c r="BH77" s="307"/>
      <c r="BI77" s="307"/>
      <c r="BJ77" s="307"/>
      <c r="BK77" s="307"/>
      <c r="BL77" s="307"/>
      <c r="BM77" s="307"/>
      <c r="BN77" s="307"/>
      <c r="BO77" s="307"/>
      <c r="BP77" s="307"/>
      <c r="BQ77" s="307"/>
      <c r="BR77" s="307"/>
      <c r="BS77" s="307"/>
      <c r="BT77" s="307"/>
      <c r="BU77" s="307"/>
      <c r="BV77" s="307"/>
      <c r="BW77" s="307"/>
      <c r="BX77" s="307"/>
      <c r="BY77" s="307"/>
      <c r="BZ77" s="307"/>
      <c r="CA77" s="307"/>
      <c r="CB77" s="307"/>
      <c r="CC77" s="307"/>
      <c r="CD77" s="307"/>
      <c r="CE77" s="307"/>
      <c r="CF77" s="307"/>
      <c r="CG77" s="307"/>
      <c r="CH77" s="307"/>
      <c r="CI77" s="307"/>
      <c r="CJ77" s="307"/>
      <c r="CK77" s="307"/>
      <c r="CL77" s="307"/>
      <c r="CM77" s="307"/>
      <c r="CN77" s="307"/>
      <c r="CO77" s="307"/>
      <c r="CP77" s="307"/>
      <c r="CQ77" s="307"/>
      <c r="CR77" s="307"/>
      <c r="CS77" s="307"/>
      <c r="CT77" s="307"/>
      <c r="CU77" s="307"/>
      <c r="CV77" s="307"/>
      <c r="CW77" s="307"/>
      <c r="CX77" s="307"/>
      <c r="CY77" s="307"/>
      <c r="CZ77" s="307"/>
      <c r="DA77" s="307"/>
      <c r="DB77" s="307"/>
      <c r="DC77" s="307"/>
    </row>
    <row r="78" spans="2:109" s="5" customFormat="1" ht="6" customHeight="1" x14ac:dyDescent="0.15"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  <c r="BT78" s="137"/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7"/>
      <c r="CL78" s="137"/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  <c r="CW78" s="137"/>
      <c r="CX78" s="137"/>
      <c r="CY78" s="137"/>
      <c r="CZ78" s="137"/>
      <c r="DA78" s="137"/>
      <c r="DB78" s="137"/>
      <c r="DC78" s="137"/>
    </row>
    <row r="79" spans="2:109" s="5" customFormat="1" ht="60" customHeight="1" x14ac:dyDescent="0.15">
      <c r="B79" s="308" t="s">
        <v>351</v>
      </c>
      <c r="C79" s="308"/>
      <c r="D79" s="308"/>
      <c r="E79" s="308"/>
      <c r="F79" s="308"/>
      <c r="G79" s="308"/>
      <c r="H79" s="308"/>
      <c r="I79" s="308"/>
      <c r="J79" s="308"/>
      <c r="K79" s="308"/>
      <c r="L79" s="308"/>
      <c r="M79" s="308"/>
      <c r="N79" s="308"/>
      <c r="O79" s="308"/>
      <c r="P79" s="308"/>
      <c r="Q79" s="308"/>
      <c r="R79" s="308"/>
      <c r="S79" s="308"/>
      <c r="T79" s="308"/>
      <c r="U79" s="308"/>
      <c r="V79" s="308"/>
      <c r="W79" s="308"/>
      <c r="X79" s="308"/>
      <c r="Y79" s="308"/>
      <c r="Z79" s="308"/>
      <c r="AA79" s="308"/>
      <c r="AB79" s="308"/>
      <c r="AC79" s="308"/>
      <c r="AD79" s="308"/>
      <c r="AE79" s="308"/>
      <c r="AF79" s="308"/>
      <c r="AG79" s="308"/>
      <c r="AH79" s="308"/>
      <c r="AI79" s="308"/>
      <c r="AJ79" s="308"/>
      <c r="AK79" s="308"/>
      <c r="AL79" s="308"/>
      <c r="AM79" s="308"/>
      <c r="AN79" s="308"/>
      <c r="AO79" s="308"/>
      <c r="AP79" s="308"/>
      <c r="AQ79" s="357" t="s">
        <v>373</v>
      </c>
      <c r="AR79" s="357"/>
      <c r="AS79" s="357"/>
      <c r="AT79" s="357"/>
      <c r="AU79" s="357"/>
      <c r="AV79" s="357"/>
      <c r="AW79" s="357"/>
      <c r="AX79" s="357"/>
      <c r="AY79" s="357"/>
      <c r="AZ79" s="357"/>
      <c r="BA79" s="357"/>
      <c r="BB79" s="357"/>
      <c r="BC79" s="357"/>
      <c r="BD79" s="357"/>
      <c r="BE79" s="357"/>
      <c r="BF79" s="357"/>
      <c r="BG79" s="357"/>
      <c r="BH79" s="357"/>
      <c r="BI79" s="357"/>
      <c r="BJ79" s="357"/>
      <c r="BK79" s="357"/>
      <c r="BL79" s="357"/>
      <c r="BM79" s="357"/>
      <c r="BN79" s="357"/>
      <c r="BO79" s="357"/>
      <c r="BP79" s="357"/>
      <c r="BQ79" s="357"/>
      <c r="BR79" s="357"/>
      <c r="BS79" s="357"/>
      <c r="BT79" s="357"/>
      <c r="BU79" s="357"/>
      <c r="BV79" s="357"/>
      <c r="BW79" s="357"/>
      <c r="BX79" s="357"/>
      <c r="BY79" s="357"/>
      <c r="BZ79" s="357"/>
      <c r="CA79" s="357"/>
      <c r="CB79" s="357"/>
      <c r="CC79" s="357"/>
      <c r="CD79" s="357"/>
      <c r="CE79" s="357"/>
      <c r="CF79" s="357"/>
      <c r="CG79" s="357"/>
      <c r="CH79" s="357"/>
      <c r="CI79" s="357"/>
      <c r="CJ79" s="357"/>
      <c r="CK79" s="357"/>
      <c r="CL79" s="357"/>
      <c r="CM79" s="357"/>
      <c r="CN79" s="357"/>
      <c r="CO79" s="357"/>
      <c r="CP79" s="357"/>
      <c r="CQ79" s="357"/>
      <c r="CR79" s="357"/>
      <c r="CS79" s="357"/>
      <c r="CT79" s="357"/>
      <c r="CU79" s="357"/>
      <c r="CV79" s="357"/>
      <c r="CW79" s="357"/>
      <c r="CX79" s="357"/>
      <c r="CY79" s="357"/>
      <c r="CZ79" s="357"/>
      <c r="DA79" s="357"/>
      <c r="DB79" s="357"/>
      <c r="DC79" s="357"/>
    </row>
    <row r="80" spans="2:109" ht="10.5" customHeight="1" x14ac:dyDescent="0.2"/>
    <row r="81" spans="2:109" s="5" customFormat="1" ht="10.5" x14ac:dyDescent="0.15">
      <c r="B81" s="287" t="s">
        <v>374</v>
      </c>
      <c r="C81" s="287"/>
      <c r="D81" s="287"/>
      <c r="E81" s="287"/>
      <c r="F81" s="287"/>
      <c r="G81" s="287"/>
      <c r="H81" s="287"/>
      <c r="I81" s="287"/>
      <c r="J81" s="287"/>
      <c r="K81" s="287"/>
      <c r="L81" s="287"/>
      <c r="M81" s="287"/>
      <c r="N81" s="287"/>
      <c r="O81" s="287"/>
      <c r="P81" s="287"/>
      <c r="Q81" s="287"/>
      <c r="R81" s="287"/>
      <c r="S81" s="287"/>
      <c r="T81" s="287"/>
      <c r="U81" s="287"/>
      <c r="V81" s="287"/>
      <c r="W81" s="287"/>
      <c r="X81" s="287"/>
      <c r="Y81" s="287"/>
      <c r="Z81" s="287"/>
      <c r="AA81" s="287"/>
      <c r="AB81" s="287"/>
      <c r="AC81" s="287"/>
      <c r="AD81" s="287"/>
      <c r="AE81" s="287"/>
      <c r="AF81" s="287"/>
      <c r="AG81" s="287"/>
      <c r="AH81" s="287"/>
      <c r="AI81" s="287"/>
      <c r="AJ81" s="287"/>
      <c r="AK81" s="287"/>
      <c r="AL81" s="287"/>
      <c r="AM81" s="287"/>
      <c r="AN81" s="287"/>
      <c r="AO81" s="287"/>
      <c r="AP81" s="287"/>
      <c r="AQ81" s="287"/>
      <c r="AR81" s="287"/>
      <c r="AS81" s="287"/>
      <c r="AT81" s="287"/>
      <c r="AU81" s="287"/>
      <c r="AV81" s="287"/>
      <c r="AW81" s="287"/>
      <c r="AX81" s="287"/>
      <c r="AY81" s="287"/>
      <c r="AZ81" s="287"/>
      <c r="BA81" s="287"/>
      <c r="BB81" s="287"/>
      <c r="BC81" s="287"/>
      <c r="BD81" s="287"/>
      <c r="BE81" s="287"/>
      <c r="BF81" s="287"/>
      <c r="BG81" s="287"/>
      <c r="BH81" s="287"/>
      <c r="BI81" s="287"/>
      <c r="BJ81" s="287"/>
      <c r="BK81" s="287"/>
      <c r="BL81" s="287"/>
      <c r="BM81" s="287"/>
      <c r="BN81" s="287"/>
      <c r="BO81" s="287"/>
      <c r="BP81" s="287"/>
      <c r="BQ81" s="287"/>
      <c r="BR81" s="287"/>
      <c r="BS81" s="287"/>
      <c r="BT81" s="287"/>
      <c r="BU81" s="287"/>
      <c r="BV81" s="287"/>
      <c r="BW81" s="287"/>
      <c r="BX81" s="287"/>
      <c r="BY81" s="287"/>
      <c r="BZ81" s="287"/>
      <c r="CA81" s="287"/>
      <c r="CB81" s="287"/>
      <c r="CC81" s="287"/>
      <c r="CD81" s="287"/>
      <c r="CE81" s="287"/>
      <c r="CF81" s="287"/>
      <c r="CG81" s="287"/>
      <c r="CH81" s="287"/>
      <c r="CI81" s="287"/>
      <c r="CJ81" s="287"/>
      <c r="CK81" s="287"/>
      <c r="CL81" s="287"/>
      <c r="CM81" s="287"/>
      <c r="CN81" s="287"/>
      <c r="CO81" s="287"/>
      <c r="CP81" s="287"/>
      <c r="CQ81" s="287"/>
      <c r="CR81" s="287"/>
      <c r="CS81" s="287"/>
      <c r="CT81" s="287"/>
      <c r="CU81" s="287"/>
      <c r="CV81" s="287"/>
      <c r="CW81" s="287"/>
      <c r="CX81" s="287"/>
      <c r="CY81" s="287"/>
      <c r="CZ81" s="287"/>
      <c r="DA81" s="287"/>
      <c r="DB81" s="287"/>
      <c r="DC81" s="287"/>
    </row>
    <row r="82" spans="2:109" ht="10.5" customHeight="1" x14ac:dyDescent="0.2"/>
    <row r="83" spans="2:109" s="116" customFormat="1" ht="45" customHeight="1" x14ac:dyDescent="0.2">
      <c r="B83" s="293" t="s">
        <v>339</v>
      </c>
      <c r="C83" s="294"/>
      <c r="D83" s="294"/>
      <c r="E83" s="294"/>
      <c r="F83" s="294"/>
      <c r="G83" s="294"/>
      <c r="H83" s="295"/>
      <c r="I83" s="293" t="s">
        <v>363</v>
      </c>
      <c r="J83" s="294"/>
      <c r="K83" s="294"/>
      <c r="L83" s="294"/>
      <c r="M83" s="294"/>
      <c r="N83" s="294"/>
      <c r="O83" s="294"/>
      <c r="P83" s="294"/>
      <c r="Q83" s="294"/>
      <c r="R83" s="294"/>
      <c r="S83" s="294"/>
      <c r="T83" s="294"/>
      <c r="U83" s="294"/>
      <c r="V83" s="294"/>
      <c r="W83" s="294"/>
      <c r="X83" s="294"/>
      <c r="Y83" s="294"/>
      <c r="Z83" s="294"/>
      <c r="AA83" s="294"/>
      <c r="AB83" s="294"/>
      <c r="AC83" s="294"/>
      <c r="AD83" s="294"/>
      <c r="AE83" s="294"/>
      <c r="AF83" s="294"/>
      <c r="AG83" s="294"/>
      <c r="AH83" s="294"/>
      <c r="AI83" s="294"/>
      <c r="AJ83" s="294"/>
      <c r="AK83" s="294"/>
      <c r="AL83" s="294"/>
      <c r="AM83" s="294"/>
      <c r="AN83" s="294"/>
      <c r="AO83" s="294"/>
      <c r="AP83" s="295"/>
      <c r="AQ83" s="293" t="s">
        <v>375</v>
      </c>
      <c r="AR83" s="294"/>
      <c r="AS83" s="294"/>
      <c r="AT83" s="294"/>
      <c r="AU83" s="294"/>
      <c r="AV83" s="294"/>
      <c r="AW83" s="294"/>
      <c r="AX83" s="294"/>
      <c r="AY83" s="294"/>
      <c r="AZ83" s="294"/>
      <c r="BA83" s="294"/>
      <c r="BB83" s="294"/>
      <c r="BC83" s="294"/>
      <c r="BD83" s="294"/>
      <c r="BE83" s="294"/>
      <c r="BF83" s="295"/>
      <c r="BG83" s="293" t="s">
        <v>376</v>
      </c>
      <c r="BH83" s="294"/>
      <c r="BI83" s="294"/>
      <c r="BJ83" s="294"/>
      <c r="BK83" s="294"/>
      <c r="BL83" s="294"/>
      <c r="BM83" s="294"/>
      <c r="BN83" s="294"/>
      <c r="BO83" s="294"/>
      <c r="BP83" s="294"/>
      <c r="BQ83" s="294"/>
      <c r="BR83" s="294"/>
      <c r="BS83" s="294"/>
      <c r="BT83" s="294"/>
      <c r="BU83" s="294"/>
      <c r="BV83" s="295"/>
      <c r="BW83" s="293" t="s">
        <v>377</v>
      </c>
      <c r="BX83" s="294"/>
      <c r="BY83" s="294"/>
      <c r="BZ83" s="294"/>
      <c r="CA83" s="294"/>
      <c r="CB83" s="294"/>
      <c r="CC83" s="294"/>
      <c r="CD83" s="294"/>
      <c r="CE83" s="294"/>
      <c r="CF83" s="294"/>
      <c r="CG83" s="294"/>
      <c r="CH83" s="294"/>
      <c r="CI83" s="294"/>
      <c r="CJ83" s="294"/>
      <c r="CK83" s="294"/>
      <c r="CL83" s="295"/>
      <c r="CM83" s="259" t="s">
        <v>427</v>
      </c>
      <c r="CN83" s="259"/>
      <c r="CO83" s="259"/>
      <c r="CP83" s="259"/>
      <c r="CQ83" s="259"/>
      <c r="CR83" s="259"/>
      <c r="CS83" s="259"/>
      <c r="CT83" s="259"/>
      <c r="CU83" s="259"/>
      <c r="CV83" s="259"/>
      <c r="CW83" s="259"/>
      <c r="CX83" s="259"/>
      <c r="CY83" s="259"/>
      <c r="CZ83" s="259"/>
      <c r="DA83" s="259"/>
      <c r="DB83" s="259"/>
      <c r="DC83" s="259"/>
      <c r="DD83" s="259"/>
      <c r="DE83" s="259"/>
    </row>
    <row r="84" spans="2:109" s="116" customFormat="1" ht="19.5" customHeight="1" x14ac:dyDescent="0.2">
      <c r="B84" s="296"/>
      <c r="C84" s="297"/>
      <c r="D84" s="297"/>
      <c r="E84" s="297"/>
      <c r="F84" s="297"/>
      <c r="G84" s="297"/>
      <c r="H84" s="298"/>
      <c r="I84" s="296"/>
      <c r="J84" s="297"/>
      <c r="K84" s="297"/>
      <c r="L84" s="297"/>
      <c r="M84" s="297"/>
      <c r="N84" s="297"/>
      <c r="O84" s="297"/>
      <c r="P84" s="297"/>
      <c r="Q84" s="297"/>
      <c r="R84" s="297"/>
      <c r="S84" s="297"/>
      <c r="T84" s="297"/>
      <c r="U84" s="297"/>
      <c r="V84" s="297"/>
      <c r="W84" s="297"/>
      <c r="X84" s="297"/>
      <c r="Y84" s="297"/>
      <c r="Z84" s="297"/>
      <c r="AA84" s="297"/>
      <c r="AB84" s="297"/>
      <c r="AC84" s="297"/>
      <c r="AD84" s="297"/>
      <c r="AE84" s="297"/>
      <c r="AF84" s="297"/>
      <c r="AG84" s="297"/>
      <c r="AH84" s="297"/>
      <c r="AI84" s="297"/>
      <c r="AJ84" s="297"/>
      <c r="AK84" s="297"/>
      <c r="AL84" s="297"/>
      <c r="AM84" s="297"/>
      <c r="AN84" s="297"/>
      <c r="AO84" s="297"/>
      <c r="AP84" s="298"/>
      <c r="AQ84" s="296"/>
      <c r="AR84" s="297"/>
      <c r="AS84" s="297"/>
      <c r="AT84" s="297"/>
      <c r="AU84" s="297"/>
      <c r="AV84" s="297"/>
      <c r="AW84" s="297"/>
      <c r="AX84" s="297"/>
      <c r="AY84" s="297"/>
      <c r="AZ84" s="297"/>
      <c r="BA84" s="297"/>
      <c r="BB84" s="297"/>
      <c r="BC84" s="297"/>
      <c r="BD84" s="297"/>
      <c r="BE84" s="297"/>
      <c r="BF84" s="298"/>
      <c r="BG84" s="296"/>
      <c r="BH84" s="297"/>
      <c r="BI84" s="297"/>
      <c r="BJ84" s="297"/>
      <c r="BK84" s="297"/>
      <c r="BL84" s="297"/>
      <c r="BM84" s="297"/>
      <c r="BN84" s="297"/>
      <c r="BO84" s="297"/>
      <c r="BP84" s="297"/>
      <c r="BQ84" s="297"/>
      <c r="BR84" s="297"/>
      <c r="BS84" s="297"/>
      <c r="BT84" s="297"/>
      <c r="BU84" s="297"/>
      <c r="BV84" s="298"/>
      <c r="BW84" s="296"/>
      <c r="BX84" s="297"/>
      <c r="BY84" s="297"/>
      <c r="BZ84" s="297"/>
      <c r="CA84" s="297"/>
      <c r="CB84" s="297"/>
      <c r="CC84" s="297"/>
      <c r="CD84" s="297"/>
      <c r="CE84" s="297"/>
      <c r="CF84" s="297"/>
      <c r="CG84" s="297"/>
      <c r="CH84" s="297"/>
      <c r="CI84" s="297"/>
      <c r="CJ84" s="297"/>
      <c r="CK84" s="297"/>
      <c r="CL84" s="298"/>
      <c r="CM84" s="259" t="str">
        <f>CK70</f>
        <v>2023 год</v>
      </c>
      <c r="CN84" s="259"/>
      <c r="CO84" s="259"/>
      <c r="CP84" s="259"/>
      <c r="CQ84" s="259"/>
      <c r="CR84" s="259"/>
      <c r="CS84" s="259"/>
      <c r="CT84" s="114"/>
      <c r="CU84" s="114"/>
      <c r="CV84" s="114"/>
      <c r="CW84" s="114"/>
      <c r="CX84" s="114"/>
      <c r="CY84" s="114"/>
      <c r="CZ84" s="114"/>
      <c r="DA84" s="114"/>
      <c r="DB84" s="114"/>
      <c r="DC84" s="114"/>
      <c r="DD84" s="114" t="str">
        <f>DD70</f>
        <v>2024 год</v>
      </c>
      <c r="DE84" s="114" t="str">
        <f>DE70</f>
        <v>2025 год</v>
      </c>
    </row>
    <row r="85" spans="2:109" s="133" customFormat="1" x14ac:dyDescent="0.2">
      <c r="B85" s="289">
        <v>1</v>
      </c>
      <c r="C85" s="289"/>
      <c r="D85" s="289"/>
      <c r="E85" s="289"/>
      <c r="F85" s="289"/>
      <c r="G85" s="289"/>
      <c r="H85" s="289"/>
      <c r="I85" s="289">
        <v>2</v>
      </c>
      <c r="J85" s="289"/>
      <c r="K85" s="289"/>
      <c r="L85" s="289"/>
      <c r="M85" s="289"/>
      <c r="N85" s="289"/>
      <c r="O85" s="289"/>
      <c r="P85" s="289"/>
      <c r="Q85" s="289"/>
      <c r="R85" s="289"/>
      <c r="S85" s="289"/>
      <c r="T85" s="289"/>
      <c r="U85" s="289"/>
      <c r="V85" s="289"/>
      <c r="W85" s="289"/>
      <c r="X85" s="289"/>
      <c r="Y85" s="289"/>
      <c r="Z85" s="289"/>
      <c r="AA85" s="289"/>
      <c r="AB85" s="289"/>
      <c r="AC85" s="289"/>
      <c r="AD85" s="289"/>
      <c r="AE85" s="289"/>
      <c r="AF85" s="289"/>
      <c r="AG85" s="289"/>
      <c r="AH85" s="289"/>
      <c r="AI85" s="289"/>
      <c r="AJ85" s="289"/>
      <c r="AK85" s="289"/>
      <c r="AL85" s="289"/>
      <c r="AM85" s="289"/>
      <c r="AN85" s="289"/>
      <c r="AO85" s="289"/>
      <c r="AP85" s="289"/>
      <c r="AQ85" s="289">
        <v>3</v>
      </c>
      <c r="AR85" s="289"/>
      <c r="AS85" s="289"/>
      <c r="AT85" s="289"/>
      <c r="AU85" s="289"/>
      <c r="AV85" s="289"/>
      <c r="AW85" s="289"/>
      <c r="AX85" s="289"/>
      <c r="AY85" s="289"/>
      <c r="AZ85" s="289"/>
      <c r="BA85" s="289"/>
      <c r="BB85" s="289"/>
      <c r="BC85" s="289"/>
      <c r="BD85" s="289"/>
      <c r="BE85" s="289"/>
      <c r="BF85" s="289"/>
      <c r="BG85" s="289">
        <v>4</v>
      </c>
      <c r="BH85" s="289"/>
      <c r="BI85" s="289"/>
      <c r="BJ85" s="289"/>
      <c r="BK85" s="289"/>
      <c r="BL85" s="289"/>
      <c r="BM85" s="289"/>
      <c r="BN85" s="289"/>
      <c r="BO85" s="289"/>
      <c r="BP85" s="289"/>
      <c r="BQ85" s="289"/>
      <c r="BR85" s="289"/>
      <c r="BS85" s="289"/>
      <c r="BT85" s="289"/>
      <c r="BU85" s="289"/>
      <c r="BV85" s="289"/>
      <c r="BW85" s="289">
        <v>5</v>
      </c>
      <c r="BX85" s="289"/>
      <c r="BY85" s="289"/>
      <c r="BZ85" s="289"/>
      <c r="CA85" s="289"/>
      <c r="CB85" s="289"/>
      <c r="CC85" s="289"/>
      <c r="CD85" s="289"/>
      <c r="CE85" s="289"/>
      <c r="CF85" s="289"/>
      <c r="CG85" s="289"/>
      <c r="CH85" s="289"/>
      <c r="CI85" s="289"/>
      <c r="CJ85" s="289"/>
      <c r="CK85" s="289"/>
      <c r="CL85" s="289"/>
      <c r="CM85" s="289">
        <v>6</v>
      </c>
      <c r="CN85" s="289"/>
      <c r="CO85" s="289"/>
      <c r="CP85" s="289"/>
      <c r="CQ85" s="289"/>
      <c r="CR85" s="289"/>
      <c r="CS85" s="289"/>
      <c r="CT85" s="289"/>
      <c r="CU85" s="289"/>
      <c r="CV85" s="289"/>
      <c r="CW85" s="289"/>
      <c r="CX85" s="289"/>
      <c r="CY85" s="289"/>
      <c r="CZ85" s="289"/>
      <c r="DA85" s="289"/>
      <c r="DB85" s="289"/>
      <c r="DC85" s="289"/>
      <c r="DD85" s="132">
        <v>7</v>
      </c>
      <c r="DE85" s="132">
        <v>8</v>
      </c>
    </row>
    <row r="86" spans="2:109" s="135" customFormat="1" ht="15" customHeight="1" x14ac:dyDescent="0.2">
      <c r="B86" s="258" t="s">
        <v>6</v>
      </c>
      <c r="C86" s="258"/>
      <c r="D86" s="258"/>
      <c r="E86" s="258"/>
      <c r="F86" s="258"/>
      <c r="G86" s="258"/>
      <c r="H86" s="258"/>
      <c r="I86" s="288" t="s">
        <v>378</v>
      </c>
      <c r="J86" s="288"/>
      <c r="K86" s="288"/>
      <c r="L86" s="288"/>
      <c r="M86" s="288"/>
      <c r="N86" s="288"/>
      <c r="O86" s="288"/>
      <c r="P86" s="288"/>
      <c r="Q86" s="288"/>
      <c r="R86" s="288"/>
      <c r="S86" s="288"/>
      <c r="T86" s="288"/>
      <c r="U86" s="288"/>
      <c r="V86" s="288"/>
      <c r="W86" s="288"/>
      <c r="X86" s="288"/>
      <c r="Y86" s="288"/>
      <c r="Z86" s="288"/>
      <c r="AA86" s="288"/>
      <c r="AB86" s="288"/>
      <c r="AC86" s="288"/>
      <c r="AD86" s="288"/>
      <c r="AE86" s="288"/>
      <c r="AF86" s="288"/>
      <c r="AG86" s="288"/>
      <c r="AH86" s="288"/>
      <c r="AI86" s="288"/>
      <c r="AJ86" s="288"/>
      <c r="AK86" s="288"/>
      <c r="AL86" s="288"/>
      <c r="AM86" s="288"/>
      <c r="AN86" s="288"/>
      <c r="AO86" s="288"/>
      <c r="AP86" s="288"/>
      <c r="AQ86" s="264">
        <v>1</v>
      </c>
      <c r="AR86" s="264"/>
      <c r="AS86" s="264"/>
      <c r="AT86" s="264"/>
      <c r="AU86" s="264"/>
      <c r="AV86" s="264"/>
      <c r="AW86" s="264"/>
      <c r="AX86" s="264"/>
      <c r="AY86" s="264"/>
      <c r="AZ86" s="264"/>
      <c r="BA86" s="264"/>
      <c r="BB86" s="264"/>
      <c r="BC86" s="264"/>
      <c r="BD86" s="264"/>
      <c r="BE86" s="264"/>
      <c r="BF86" s="264"/>
      <c r="BG86" s="264">
        <v>12</v>
      </c>
      <c r="BH86" s="264"/>
      <c r="BI86" s="264"/>
      <c r="BJ86" s="264"/>
      <c r="BK86" s="264"/>
      <c r="BL86" s="264"/>
      <c r="BM86" s="264"/>
      <c r="BN86" s="264"/>
      <c r="BO86" s="264"/>
      <c r="BP86" s="264"/>
      <c r="BQ86" s="264"/>
      <c r="BR86" s="264"/>
      <c r="BS86" s="264"/>
      <c r="BT86" s="264"/>
      <c r="BU86" s="264"/>
      <c r="BV86" s="264"/>
      <c r="BW86" s="316">
        <f>CM86/BG86</f>
        <v>1984.8866666666665</v>
      </c>
      <c r="BX86" s="316"/>
      <c r="BY86" s="316"/>
      <c r="BZ86" s="316"/>
      <c r="CA86" s="316"/>
      <c r="CB86" s="316"/>
      <c r="CC86" s="316"/>
      <c r="CD86" s="316"/>
      <c r="CE86" s="316"/>
      <c r="CF86" s="316"/>
      <c r="CG86" s="316"/>
      <c r="CH86" s="316"/>
      <c r="CI86" s="316"/>
      <c r="CJ86" s="316"/>
      <c r="CK86" s="316"/>
      <c r="CL86" s="316"/>
      <c r="CM86" s="306">
        <f>20818.64+3000</f>
        <v>23818.639999999999</v>
      </c>
      <c r="CN86" s="306"/>
      <c r="CO86" s="306"/>
      <c r="CP86" s="306"/>
      <c r="CQ86" s="306"/>
      <c r="CR86" s="306"/>
      <c r="CS86" s="306"/>
      <c r="CT86" s="306"/>
      <c r="CU86" s="306"/>
      <c r="CV86" s="306"/>
      <c r="CW86" s="306"/>
      <c r="CX86" s="306"/>
      <c r="CY86" s="306"/>
      <c r="CZ86" s="306"/>
      <c r="DA86" s="306"/>
      <c r="DB86" s="306"/>
      <c r="DC86" s="306"/>
      <c r="DD86" s="115">
        <v>20818.64</v>
      </c>
      <c r="DE86" s="115">
        <v>20818.64</v>
      </c>
    </row>
    <row r="87" spans="2:109" s="135" customFormat="1" ht="15" customHeight="1" x14ac:dyDescent="0.2">
      <c r="B87" s="258"/>
      <c r="C87" s="258"/>
      <c r="D87" s="258"/>
      <c r="E87" s="258"/>
      <c r="F87" s="258"/>
      <c r="G87" s="258"/>
      <c r="H87" s="258"/>
      <c r="I87" s="317" t="s">
        <v>379</v>
      </c>
      <c r="J87" s="318"/>
      <c r="K87" s="318"/>
      <c r="L87" s="318"/>
      <c r="M87" s="318"/>
      <c r="N87" s="318"/>
      <c r="O87" s="318"/>
      <c r="P87" s="318"/>
      <c r="Q87" s="318"/>
      <c r="R87" s="318"/>
      <c r="S87" s="318"/>
      <c r="T87" s="318"/>
      <c r="U87" s="318"/>
      <c r="V87" s="318"/>
      <c r="W87" s="318"/>
      <c r="X87" s="318"/>
      <c r="Y87" s="318"/>
      <c r="Z87" s="318"/>
      <c r="AA87" s="318"/>
      <c r="AB87" s="318"/>
      <c r="AC87" s="318"/>
      <c r="AD87" s="318"/>
      <c r="AE87" s="318"/>
      <c r="AF87" s="318"/>
      <c r="AG87" s="318"/>
      <c r="AH87" s="318"/>
      <c r="AI87" s="318"/>
      <c r="AJ87" s="318"/>
      <c r="AK87" s="318"/>
      <c r="AL87" s="318"/>
      <c r="AM87" s="318"/>
      <c r="AN87" s="318"/>
      <c r="AO87" s="318"/>
      <c r="AP87" s="319"/>
      <c r="AQ87" s="264" t="s">
        <v>34</v>
      </c>
      <c r="AR87" s="264"/>
      <c r="AS87" s="264"/>
      <c r="AT87" s="264"/>
      <c r="AU87" s="264"/>
      <c r="AV87" s="264"/>
      <c r="AW87" s="264"/>
      <c r="AX87" s="264"/>
      <c r="AY87" s="264"/>
      <c r="AZ87" s="264"/>
      <c r="BA87" s="264"/>
      <c r="BB87" s="264"/>
      <c r="BC87" s="264"/>
      <c r="BD87" s="264"/>
      <c r="BE87" s="264"/>
      <c r="BF87" s="264"/>
      <c r="BG87" s="264" t="s">
        <v>34</v>
      </c>
      <c r="BH87" s="264"/>
      <c r="BI87" s="264"/>
      <c r="BJ87" s="264"/>
      <c r="BK87" s="264"/>
      <c r="BL87" s="264"/>
      <c r="BM87" s="264"/>
      <c r="BN87" s="264"/>
      <c r="BO87" s="264"/>
      <c r="BP87" s="264"/>
      <c r="BQ87" s="264"/>
      <c r="BR87" s="264"/>
      <c r="BS87" s="264"/>
      <c r="BT87" s="264"/>
      <c r="BU87" s="264"/>
      <c r="BV87" s="264"/>
      <c r="BW87" s="264" t="s">
        <v>34</v>
      </c>
      <c r="BX87" s="264"/>
      <c r="BY87" s="264"/>
      <c r="BZ87" s="264"/>
      <c r="CA87" s="264"/>
      <c r="CB87" s="264"/>
      <c r="CC87" s="264"/>
      <c r="CD87" s="264"/>
      <c r="CE87" s="264"/>
      <c r="CF87" s="264"/>
      <c r="CG87" s="264"/>
      <c r="CH87" s="264"/>
      <c r="CI87" s="264"/>
      <c r="CJ87" s="264"/>
      <c r="CK87" s="264"/>
      <c r="CL87" s="264"/>
      <c r="CM87" s="310">
        <f>CM86</f>
        <v>23818.639999999999</v>
      </c>
      <c r="CN87" s="310"/>
      <c r="CO87" s="310"/>
      <c r="CP87" s="310"/>
      <c r="CQ87" s="310"/>
      <c r="CR87" s="310"/>
      <c r="CS87" s="310"/>
      <c r="CT87" s="310"/>
      <c r="CU87" s="310"/>
      <c r="CV87" s="310"/>
      <c r="CW87" s="310"/>
      <c r="CX87" s="310"/>
      <c r="CY87" s="310"/>
      <c r="CZ87" s="310"/>
      <c r="DA87" s="310"/>
      <c r="DB87" s="310"/>
      <c r="DC87" s="310"/>
      <c r="DD87" s="141">
        <f>DD86</f>
        <v>20818.64</v>
      </c>
      <c r="DE87" s="141">
        <f>DE86</f>
        <v>20818.64</v>
      </c>
    </row>
    <row r="88" spans="2:109" ht="10.5" customHeight="1" x14ac:dyDescent="0.2"/>
    <row r="89" spans="2:109" s="5" customFormat="1" ht="10.5" x14ac:dyDescent="0.15">
      <c r="B89" s="287" t="s">
        <v>380</v>
      </c>
      <c r="C89" s="287"/>
      <c r="D89" s="287"/>
      <c r="E89" s="287"/>
      <c r="F89" s="287"/>
      <c r="G89" s="287"/>
      <c r="H89" s="287"/>
      <c r="I89" s="287"/>
      <c r="J89" s="287"/>
      <c r="K89" s="287"/>
      <c r="L89" s="287"/>
      <c r="M89" s="287"/>
      <c r="N89" s="287"/>
      <c r="O89" s="287"/>
      <c r="P89" s="287"/>
      <c r="Q89" s="287"/>
      <c r="R89" s="287"/>
      <c r="S89" s="287"/>
      <c r="T89" s="287"/>
      <c r="U89" s="287"/>
      <c r="V89" s="287"/>
      <c r="W89" s="287"/>
      <c r="X89" s="287"/>
      <c r="Y89" s="287"/>
      <c r="Z89" s="287"/>
      <c r="AA89" s="287"/>
      <c r="AB89" s="287"/>
      <c r="AC89" s="287"/>
      <c r="AD89" s="287"/>
      <c r="AE89" s="287"/>
      <c r="AF89" s="287"/>
      <c r="AG89" s="287"/>
      <c r="AH89" s="287"/>
      <c r="AI89" s="287"/>
      <c r="AJ89" s="287"/>
      <c r="AK89" s="287"/>
      <c r="AL89" s="287"/>
      <c r="AM89" s="287"/>
      <c r="AN89" s="287"/>
      <c r="AO89" s="287"/>
      <c r="AP89" s="287"/>
      <c r="AQ89" s="287"/>
      <c r="AR89" s="287"/>
      <c r="AS89" s="287"/>
      <c r="AT89" s="287"/>
      <c r="AU89" s="287"/>
      <c r="AV89" s="287"/>
      <c r="AW89" s="287"/>
      <c r="AX89" s="287"/>
      <c r="AY89" s="287"/>
      <c r="AZ89" s="287"/>
      <c r="BA89" s="287"/>
      <c r="BB89" s="287"/>
      <c r="BC89" s="287"/>
      <c r="BD89" s="287"/>
      <c r="BE89" s="287"/>
      <c r="BF89" s="287"/>
      <c r="BG89" s="287"/>
      <c r="BH89" s="287"/>
      <c r="BI89" s="287"/>
      <c r="BJ89" s="287"/>
      <c r="BK89" s="287"/>
      <c r="BL89" s="287"/>
      <c r="BM89" s="287"/>
      <c r="BN89" s="287"/>
      <c r="BO89" s="287"/>
      <c r="BP89" s="287"/>
      <c r="BQ89" s="287"/>
      <c r="BR89" s="287"/>
      <c r="BS89" s="287"/>
      <c r="BT89" s="287"/>
      <c r="BU89" s="287"/>
      <c r="BV89" s="287"/>
      <c r="BW89" s="287"/>
      <c r="BX89" s="287"/>
      <c r="BY89" s="287"/>
      <c r="BZ89" s="287"/>
      <c r="CA89" s="287"/>
      <c r="CB89" s="287"/>
      <c r="CC89" s="287"/>
      <c r="CD89" s="287"/>
      <c r="CE89" s="287"/>
      <c r="CF89" s="287"/>
      <c r="CG89" s="287"/>
      <c r="CH89" s="287"/>
      <c r="CI89" s="287"/>
      <c r="CJ89" s="287"/>
      <c r="CK89" s="287"/>
      <c r="CL89" s="287"/>
      <c r="CM89" s="287"/>
      <c r="CN89" s="287"/>
      <c r="CO89" s="287"/>
      <c r="CP89" s="287"/>
      <c r="CQ89" s="287"/>
      <c r="CR89" s="287"/>
      <c r="CS89" s="287"/>
      <c r="CT89" s="287"/>
      <c r="CU89" s="287"/>
      <c r="CV89" s="287"/>
      <c r="CW89" s="287"/>
      <c r="CX89" s="287"/>
      <c r="CY89" s="287"/>
      <c r="CZ89" s="287"/>
      <c r="DA89" s="287"/>
      <c r="DB89" s="287"/>
      <c r="DC89" s="287"/>
    </row>
    <row r="90" spans="2:109" ht="10.5" customHeight="1" x14ac:dyDescent="0.2"/>
    <row r="91" spans="2:109" s="116" customFormat="1" ht="45" customHeight="1" x14ac:dyDescent="0.2">
      <c r="B91" s="293" t="s">
        <v>339</v>
      </c>
      <c r="C91" s="294"/>
      <c r="D91" s="294"/>
      <c r="E91" s="294"/>
      <c r="F91" s="294"/>
      <c r="G91" s="294"/>
      <c r="H91" s="295"/>
      <c r="I91" s="293" t="s">
        <v>363</v>
      </c>
      <c r="J91" s="294"/>
      <c r="K91" s="294"/>
      <c r="L91" s="294"/>
      <c r="M91" s="294"/>
      <c r="N91" s="294"/>
      <c r="O91" s="294"/>
      <c r="P91" s="294"/>
      <c r="Q91" s="294"/>
      <c r="R91" s="294"/>
      <c r="S91" s="294"/>
      <c r="T91" s="294"/>
      <c r="U91" s="294"/>
      <c r="V91" s="294"/>
      <c r="W91" s="294"/>
      <c r="X91" s="294"/>
      <c r="Y91" s="294"/>
      <c r="Z91" s="294"/>
      <c r="AA91" s="294"/>
      <c r="AB91" s="294"/>
      <c r="AC91" s="294"/>
      <c r="AD91" s="294"/>
      <c r="AE91" s="294"/>
      <c r="AF91" s="294"/>
      <c r="AG91" s="294"/>
      <c r="AH91" s="294"/>
      <c r="AI91" s="294"/>
      <c r="AJ91" s="294"/>
      <c r="AK91" s="294"/>
      <c r="AL91" s="294"/>
      <c r="AM91" s="294"/>
      <c r="AN91" s="294"/>
      <c r="AO91" s="294"/>
      <c r="AP91" s="294"/>
      <c r="AQ91" s="294"/>
      <c r="AR91" s="294"/>
      <c r="AS91" s="294"/>
      <c r="AT91" s="294"/>
      <c r="AU91" s="294"/>
      <c r="AV91" s="294"/>
      <c r="AW91" s="294"/>
      <c r="AX91" s="294"/>
      <c r="AY91" s="294"/>
      <c r="AZ91" s="294"/>
      <c r="BA91" s="294"/>
      <c r="BB91" s="294"/>
      <c r="BC91" s="294"/>
      <c r="BD91" s="295"/>
      <c r="BE91" s="293" t="s">
        <v>381</v>
      </c>
      <c r="BF91" s="294"/>
      <c r="BG91" s="294"/>
      <c r="BH91" s="294"/>
      <c r="BI91" s="294"/>
      <c r="BJ91" s="294"/>
      <c r="BK91" s="294"/>
      <c r="BL91" s="294"/>
      <c r="BM91" s="294"/>
      <c r="BN91" s="294"/>
      <c r="BO91" s="294"/>
      <c r="BP91" s="294"/>
      <c r="BQ91" s="294"/>
      <c r="BR91" s="294"/>
      <c r="BS91" s="294"/>
      <c r="BT91" s="295"/>
      <c r="BU91" s="293" t="s">
        <v>382</v>
      </c>
      <c r="BV91" s="294"/>
      <c r="BW91" s="294"/>
      <c r="BX91" s="294"/>
      <c r="BY91" s="294"/>
      <c r="BZ91" s="294"/>
      <c r="CA91" s="294"/>
      <c r="CB91" s="294"/>
      <c r="CC91" s="294"/>
      <c r="CD91" s="294"/>
      <c r="CE91" s="294"/>
      <c r="CF91" s="294"/>
      <c r="CG91" s="294"/>
      <c r="CH91" s="294"/>
      <c r="CI91" s="294"/>
      <c r="CJ91" s="295"/>
      <c r="CK91" s="259" t="s">
        <v>383</v>
      </c>
      <c r="CL91" s="259"/>
      <c r="CM91" s="259"/>
      <c r="CN91" s="259"/>
      <c r="CO91" s="259"/>
      <c r="CP91" s="259"/>
      <c r="CQ91" s="259"/>
      <c r="CR91" s="259"/>
      <c r="CS91" s="259"/>
      <c r="CT91" s="259"/>
      <c r="CU91" s="259"/>
      <c r="CV91" s="259"/>
      <c r="CW91" s="259"/>
      <c r="CX91" s="259"/>
      <c r="CY91" s="259"/>
      <c r="CZ91" s="259"/>
      <c r="DA91" s="259"/>
      <c r="DB91" s="259"/>
      <c r="DC91" s="259"/>
      <c r="DD91" s="259"/>
      <c r="DE91" s="259"/>
    </row>
    <row r="92" spans="2:109" s="116" customFormat="1" ht="26.25" customHeight="1" x14ac:dyDescent="0.2">
      <c r="B92" s="296"/>
      <c r="C92" s="297"/>
      <c r="D92" s="297"/>
      <c r="E92" s="297"/>
      <c r="F92" s="297"/>
      <c r="G92" s="297"/>
      <c r="H92" s="298"/>
      <c r="I92" s="296"/>
      <c r="J92" s="297"/>
      <c r="K92" s="297"/>
      <c r="L92" s="297"/>
      <c r="M92" s="297"/>
      <c r="N92" s="297"/>
      <c r="O92" s="297"/>
      <c r="P92" s="297"/>
      <c r="Q92" s="297"/>
      <c r="R92" s="297"/>
      <c r="S92" s="297"/>
      <c r="T92" s="297"/>
      <c r="U92" s="297"/>
      <c r="V92" s="297"/>
      <c r="W92" s="297"/>
      <c r="X92" s="297"/>
      <c r="Y92" s="297"/>
      <c r="Z92" s="297"/>
      <c r="AA92" s="297"/>
      <c r="AB92" s="297"/>
      <c r="AC92" s="297"/>
      <c r="AD92" s="297"/>
      <c r="AE92" s="297"/>
      <c r="AF92" s="297"/>
      <c r="AG92" s="297"/>
      <c r="AH92" s="297"/>
      <c r="AI92" s="297"/>
      <c r="AJ92" s="297"/>
      <c r="AK92" s="297"/>
      <c r="AL92" s="297"/>
      <c r="AM92" s="297"/>
      <c r="AN92" s="297"/>
      <c r="AO92" s="297"/>
      <c r="AP92" s="297"/>
      <c r="AQ92" s="297"/>
      <c r="AR92" s="297"/>
      <c r="AS92" s="297"/>
      <c r="AT92" s="297"/>
      <c r="AU92" s="297"/>
      <c r="AV92" s="297"/>
      <c r="AW92" s="297"/>
      <c r="AX92" s="297"/>
      <c r="AY92" s="297"/>
      <c r="AZ92" s="297"/>
      <c r="BA92" s="297"/>
      <c r="BB92" s="297"/>
      <c r="BC92" s="297"/>
      <c r="BD92" s="298"/>
      <c r="BE92" s="296"/>
      <c r="BF92" s="297"/>
      <c r="BG92" s="297"/>
      <c r="BH92" s="297"/>
      <c r="BI92" s="297"/>
      <c r="BJ92" s="297"/>
      <c r="BK92" s="297"/>
      <c r="BL92" s="297"/>
      <c r="BM92" s="297"/>
      <c r="BN92" s="297"/>
      <c r="BO92" s="297"/>
      <c r="BP92" s="297"/>
      <c r="BQ92" s="297"/>
      <c r="BR92" s="297"/>
      <c r="BS92" s="297"/>
      <c r="BT92" s="298"/>
      <c r="BU92" s="296"/>
      <c r="BV92" s="297"/>
      <c r="BW92" s="297"/>
      <c r="BX92" s="297"/>
      <c r="BY92" s="297"/>
      <c r="BZ92" s="297"/>
      <c r="CA92" s="297"/>
      <c r="CB92" s="297"/>
      <c r="CC92" s="297"/>
      <c r="CD92" s="297"/>
      <c r="CE92" s="297"/>
      <c r="CF92" s="297"/>
      <c r="CG92" s="297"/>
      <c r="CH92" s="297"/>
      <c r="CI92" s="297"/>
      <c r="CJ92" s="298"/>
      <c r="CK92" s="259" t="str">
        <f>CM84</f>
        <v>2023 год</v>
      </c>
      <c r="CL92" s="259"/>
      <c r="CM92" s="259"/>
      <c r="CN92" s="259"/>
      <c r="CO92" s="259"/>
      <c r="CP92" s="259"/>
      <c r="CQ92" s="259"/>
      <c r="CR92" s="259"/>
      <c r="CS92" s="259"/>
      <c r="CT92" s="114"/>
      <c r="CU92" s="114"/>
      <c r="CV92" s="114"/>
      <c r="CW92" s="114"/>
      <c r="CX92" s="114"/>
      <c r="CY92" s="114"/>
      <c r="CZ92" s="114"/>
      <c r="DA92" s="114"/>
      <c r="DB92" s="114"/>
      <c r="DC92" s="114"/>
      <c r="DD92" s="114" t="str">
        <f>DD84</f>
        <v>2024 год</v>
      </c>
      <c r="DE92" s="114" t="str">
        <f>DE84</f>
        <v>2025 год</v>
      </c>
    </row>
    <row r="93" spans="2:109" s="133" customFormat="1" x14ac:dyDescent="0.2">
      <c r="B93" s="289">
        <v>1</v>
      </c>
      <c r="C93" s="289"/>
      <c r="D93" s="289"/>
      <c r="E93" s="289"/>
      <c r="F93" s="289"/>
      <c r="G93" s="289"/>
      <c r="H93" s="289"/>
      <c r="I93" s="289">
        <v>2</v>
      </c>
      <c r="J93" s="289"/>
      <c r="K93" s="289"/>
      <c r="L93" s="289"/>
      <c r="M93" s="289"/>
      <c r="N93" s="289"/>
      <c r="O93" s="289"/>
      <c r="P93" s="289"/>
      <c r="Q93" s="289"/>
      <c r="R93" s="289"/>
      <c r="S93" s="289"/>
      <c r="T93" s="289"/>
      <c r="U93" s="289"/>
      <c r="V93" s="289"/>
      <c r="W93" s="289"/>
      <c r="X93" s="289"/>
      <c r="Y93" s="289"/>
      <c r="Z93" s="289"/>
      <c r="AA93" s="289"/>
      <c r="AB93" s="289"/>
      <c r="AC93" s="289"/>
      <c r="AD93" s="289"/>
      <c r="AE93" s="289"/>
      <c r="AF93" s="289"/>
      <c r="AG93" s="289"/>
      <c r="AH93" s="289"/>
      <c r="AI93" s="289"/>
      <c r="AJ93" s="289"/>
      <c r="AK93" s="289"/>
      <c r="AL93" s="289"/>
      <c r="AM93" s="289"/>
      <c r="AN93" s="289"/>
      <c r="AO93" s="289"/>
      <c r="AP93" s="289"/>
      <c r="AQ93" s="289"/>
      <c r="AR93" s="289"/>
      <c r="AS93" s="289"/>
      <c r="AT93" s="289"/>
      <c r="AU93" s="289"/>
      <c r="AV93" s="289"/>
      <c r="AW93" s="289"/>
      <c r="AX93" s="289"/>
      <c r="AY93" s="289"/>
      <c r="AZ93" s="289"/>
      <c r="BA93" s="289"/>
      <c r="BB93" s="289"/>
      <c r="BC93" s="289"/>
      <c r="BD93" s="289"/>
      <c r="BE93" s="289">
        <v>3</v>
      </c>
      <c r="BF93" s="289"/>
      <c r="BG93" s="289"/>
      <c r="BH93" s="289"/>
      <c r="BI93" s="289"/>
      <c r="BJ93" s="289"/>
      <c r="BK93" s="289"/>
      <c r="BL93" s="289"/>
      <c r="BM93" s="289"/>
      <c r="BN93" s="289"/>
      <c r="BO93" s="289"/>
      <c r="BP93" s="289"/>
      <c r="BQ93" s="289"/>
      <c r="BR93" s="289"/>
      <c r="BS93" s="289"/>
      <c r="BT93" s="289"/>
      <c r="BU93" s="289">
        <v>4</v>
      </c>
      <c r="BV93" s="289"/>
      <c r="BW93" s="289"/>
      <c r="BX93" s="289"/>
      <c r="BY93" s="289"/>
      <c r="BZ93" s="289"/>
      <c r="CA93" s="289"/>
      <c r="CB93" s="289"/>
      <c r="CC93" s="289"/>
      <c r="CD93" s="289"/>
      <c r="CE93" s="289"/>
      <c r="CF93" s="289"/>
      <c r="CG93" s="289"/>
      <c r="CH93" s="289"/>
      <c r="CI93" s="289"/>
      <c r="CJ93" s="289"/>
      <c r="CK93" s="289">
        <v>5</v>
      </c>
      <c r="CL93" s="289"/>
      <c r="CM93" s="289"/>
      <c r="CN93" s="289"/>
      <c r="CO93" s="289"/>
      <c r="CP93" s="289"/>
      <c r="CQ93" s="289"/>
      <c r="CR93" s="289"/>
      <c r="CS93" s="289"/>
      <c r="CT93" s="289"/>
      <c r="CU93" s="289"/>
      <c r="CV93" s="289"/>
      <c r="CW93" s="289"/>
      <c r="CX93" s="289"/>
      <c r="CY93" s="289"/>
      <c r="CZ93" s="289"/>
      <c r="DA93" s="289"/>
      <c r="DB93" s="289"/>
      <c r="DC93" s="289"/>
      <c r="DD93" s="132">
        <v>6</v>
      </c>
      <c r="DE93" s="132">
        <v>7</v>
      </c>
    </row>
    <row r="94" spans="2:109" s="135" customFormat="1" ht="15" customHeight="1" x14ac:dyDescent="0.2">
      <c r="B94" s="258"/>
      <c r="C94" s="258"/>
      <c r="D94" s="258"/>
      <c r="E94" s="258"/>
      <c r="F94" s="258"/>
      <c r="G94" s="258"/>
      <c r="H94" s="258"/>
      <c r="I94" s="288"/>
      <c r="J94" s="288"/>
      <c r="K94" s="288"/>
      <c r="L94" s="288"/>
      <c r="M94" s="288"/>
      <c r="N94" s="288"/>
      <c r="O94" s="288"/>
      <c r="P94" s="288"/>
      <c r="Q94" s="288"/>
      <c r="R94" s="288"/>
      <c r="S94" s="288"/>
      <c r="T94" s="288"/>
      <c r="U94" s="288"/>
      <c r="V94" s="288"/>
      <c r="W94" s="288"/>
      <c r="X94" s="288"/>
      <c r="Y94" s="288"/>
      <c r="Z94" s="288"/>
      <c r="AA94" s="288"/>
      <c r="AB94" s="288"/>
      <c r="AC94" s="288"/>
      <c r="AD94" s="288"/>
      <c r="AE94" s="288"/>
      <c r="AF94" s="288"/>
      <c r="AG94" s="288"/>
      <c r="AH94" s="288"/>
      <c r="AI94" s="288"/>
      <c r="AJ94" s="288"/>
      <c r="AK94" s="288"/>
      <c r="AL94" s="288"/>
      <c r="AM94" s="288"/>
      <c r="AN94" s="288"/>
      <c r="AO94" s="288"/>
      <c r="AP94" s="288"/>
      <c r="AQ94" s="288"/>
      <c r="AR94" s="288"/>
      <c r="AS94" s="288"/>
      <c r="AT94" s="288"/>
      <c r="AU94" s="288"/>
      <c r="AV94" s="288"/>
      <c r="AW94" s="288"/>
      <c r="AX94" s="288"/>
      <c r="AY94" s="288"/>
      <c r="AZ94" s="288"/>
      <c r="BA94" s="288"/>
      <c r="BB94" s="288"/>
      <c r="BC94" s="288"/>
      <c r="BD94" s="288"/>
      <c r="BE94" s="264"/>
      <c r="BF94" s="264"/>
      <c r="BG94" s="264"/>
      <c r="BH94" s="264"/>
      <c r="BI94" s="264"/>
      <c r="BJ94" s="264"/>
      <c r="BK94" s="264"/>
      <c r="BL94" s="264"/>
      <c r="BM94" s="264"/>
      <c r="BN94" s="264"/>
      <c r="BO94" s="264"/>
      <c r="BP94" s="264"/>
      <c r="BQ94" s="264"/>
      <c r="BR94" s="264"/>
      <c r="BS94" s="264"/>
      <c r="BT94" s="264"/>
      <c r="BU94" s="264"/>
      <c r="BV94" s="264"/>
      <c r="BW94" s="264"/>
      <c r="BX94" s="264"/>
      <c r="BY94" s="264"/>
      <c r="BZ94" s="264"/>
      <c r="CA94" s="264"/>
      <c r="CB94" s="264"/>
      <c r="CC94" s="264"/>
      <c r="CD94" s="264"/>
      <c r="CE94" s="264"/>
      <c r="CF94" s="264"/>
      <c r="CG94" s="264"/>
      <c r="CH94" s="264"/>
      <c r="CI94" s="264"/>
      <c r="CJ94" s="264"/>
      <c r="CK94" s="264"/>
      <c r="CL94" s="264"/>
      <c r="CM94" s="264"/>
      <c r="CN94" s="264"/>
      <c r="CO94" s="264"/>
      <c r="CP94" s="264"/>
      <c r="CQ94" s="264"/>
      <c r="CR94" s="264"/>
      <c r="CS94" s="264"/>
      <c r="CT94" s="264"/>
      <c r="CU94" s="264"/>
      <c r="CV94" s="264"/>
      <c r="CW94" s="264"/>
      <c r="CX94" s="264"/>
      <c r="CY94" s="264"/>
      <c r="CZ94" s="264"/>
      <c r="DA94" s="264"/>
      <c r="DB94" s="264"/>
      <c r="DC94" s="264"/>
      <c r="DD94" s="134"/>
      <c r="DE94" s="134"/>
    </row>
    <row r="95" spans="2:109" s="135" customFormat="1" ht="15" customHeight="1" x14ac:dyDescent="0.2">
      <c r="B95" s="258"/>
      <c r="C95" s="258"/>
      <c r="D95" s="258"/>
      <c r="E95" s="258"/>
      <c r="F95" s="258"/>
      <c r="G95" s="258"/>
      <c r="H95" s="258"/>
      <c r="I95" s="290" t="s">
        <v>344</v>
      </c>
      <c r="J95" s="290"/>
      <c r="K95" s="290"/>
      <c r="L95" s="290"/>
      <c r="M95" s="290"/>
      <c r="N95" s="290"/>
      <c r="O95" s="290"/>
      <c r="P95" s="290"/>
      <c r="Q95" s="290"/>
      <c r="R95" s="290"/>
      <c r="S95" s="290"/>
      <c r="T95" s="290"/>
      <c r="U95" s="290"/>
      <c r="V95" s="290"/>
      <c r="W95" s="290"/>
      <c r="X95" s="290"/>
      <c r="Y95" s="290"/>
      <c r="Z95" s="290"/>
      <c r="AA95" s="290"/>
      <c r="AB95" s="290"/>
      <c r="AC95" s="290"/>
      <c r="AD95" s="290"/>
      <c r="AE95" s="290"/>
      <c r="AF95" s="290"/>
      <c r="AG95" s="290"/>
      <c r="AH95" s="290"/>
      <c r="AI95" s="290"/>
      <c r="AJ95" s="290"/>
      <c r="AK95" s="290"/>
      <c r="AL95" s="290"/>
      <c r="AM95" s="290"/>
      <c r="AN95" s="290"/>
      <c r="AO95" s="290"/>
      <c r="AP95" s="290"/>
      <c r="AQ95" s="290"/>
      <c r="AR95" s="290"/>
      <c r="AS95" s="290"/>
      <c r="AT95" s="290"/>
      <c r="AU95" s="290"/>
      <c r="AV95" s="290"/>
      <c r="AW95" s="290"/>
      <c r="AX95" s="290"/>
      <c r="AY95" s="290"/>
      <c r="AZ95" s="290"/>
      <c r="BA95" s="290"/>
      <c r="BB95" s="290"/>
      <c r="BC95" s="290"/>
      <c r="BD95" s="291"/>
      <c r="BE95" s="264"/>
      <c r="BF95" s="264"/>
      <c r="BG95" s="264"/>
      <c r="BH95" s="264"/>
      <c r="BI95" s="264"/>
      <c r="BJ95" s="264"/>
      <c r="BK95" s="264"/>
      <c r="BL95" s="264"/>
      <c r="BM95" s="264"/>
      <c r="BN95" s="264"/>
      <c r="BO95" s="264"/>
      <c r="BP95" s="264"/>
      <c r="BQ95" s="264"/>
      <c r="BR95" s="264"/>
      <c r="BS95" s="264"/>
      <c r="BT95" s="264"/>
      <c r="BU95" s="264"/>
      <c r="BV95" s="264"/>
      <c r="BW95" s="264"/>
      <c r="BX95" s="264"/>
      <c r="BY95" s="264"/>
      <c r="BZ95" s="264"/>
      <c r="CA95" s="264"/>
      <c r="CB95" s="264"/>
      <c r="CC95" s="264"/>
      <c r="CD95" s="264"/>
      <c r="CE95" s="264"/>
      <c r="CF95" s="264"/>
      <c r="CG95" s="264"/>
      <c r="CH95" s="264"/>
      <c r="CI95" s="264"/>
      <c r="CJ95" s="264"/>
      <c r="CK95" s="292">
        <f>SUM(CK94:CK94)</f>
        <v>0</v>
      </c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136">
        <v>0</v>
      </c>
      <c r="DE95" s="136">
        <v>0</v>
      </c>
    </row>
    <row r="96" spans="2:109" ht="10.5" customHeight="1" x14ac:dyDescent="0.2"/>
    <row r="97" spans="2:121" s="5" customFormat="1" ht="10.5" x14ac:dyDescent="0.15">
      <c r="B97" s="287" t="s">
        <v>384</v>
      </c>
      <c r="C97" s="287"/>
      <c r="D97" s="287"/>
      <c r="E97" s="287"/>
      <c r="F97" s="287"/>
      <c r="G97" s="287"/>
      <c r="H97" s="287"/>
      <c r="I97" s="287"/>
      <c r="J97" s="287"/>
      <c r="K97" s="287"/>
      <c r="L97" s="287"/>
      <c r="M97" s="287"/>
      <c r="N97" s="287"/>
      <c r="O97" s="287"/>
      <c r="P97" s="287"/>
      <c r="Q97" s="287"/>
      <c r="R97" s="287"/>
      <c r="S97" s="287"/>
      <c r="T97" s="287"/>
      <c r="U97" s="287"/>
      <c r="V97" s="287"/>
      <c r="W97" s="287"/>
      <c r="X97" s="287"/>
      <c r="Y97" s="287"/>
      <c r="Z97" s="287"/>
      <c r="AA97" s="287"/>
      <c r="AB97" s="287"/>
      <c r="AC97" s="287"/>
      <c r="AD97" s="287"/>
      <c r="AE97" s="287"/>
      <c r="AF97" s="287"/>
      <c r="AG97" s="287"/>
      <c r="AH97" s="287"/>
      <c r="AI97" s="287"/>
      <c r="AJ97" s="287"/>
      <c r="AK97" s="287"/>
      <c r="AL97" s="287"/>
      <c r="AM97" s="287"/>
      <c r="AN97" s="287"/>
      <c r="AO97" s="287"/>
      <c r="AP97" s="287"/>
      <c r="AQ97" s="287"/>
      <c r="AR97" s="287"/>
      <c r="AS97" s="287"/>
      <c r="AT97" s="287"/>
      <c r="AU97" s="287"/>
      <c r="AV97" s="287"/>
      <c r="AW97" s="287"/>
      <c r="AX97" s="287"/>
      <c r="AY97" s="287"/>
      <c r="AZ97" s="287"/>
      <c r="BA97" s="287"/>
      <c r="BB97" s="287"/>
      <c r="BC97" s="287"/>
      <c r="BD97" s="287"/>
      <c r="BE97" s="287"/>
      <c r="BF97" s="287"/>
      <c r="BG97" s="287"/>
      <c r="BH97" s="287"/>
      <c r="BI97" s="287"/>
      <c r="BJ97" s="287"/>
      <c r="BK97" s="287"/>
      <c r="BL97" s="287"/>
      <c r="BM97" s="287"/>
      <c r="BN97" s="287"/>
      <c r="BO97" s="287"/>
      <c r="BP97" s="287"/>
      <c r="BQ97" s="287"/>
      <c r="BR97" s="287"/>
      <c r="BS97" s="287"/>
      <c r="BT97" s="287"/>
      <c r="BU97" s="287"/>
      <c r="BV97" s="287"/>
      <c r="BW97" s="287"/>
      <c r="BX97" s="287"/>
      <c r="BY97" s="287"/>
      <c r="BZ97" s="287"/>
      <c r="CA97" s="287"/>
      <c r="CB97" s="287"/>
      <c r="CC97" s="287"/>
      <c r="CD97" s="287"/>
      <c r="CE97" s="287"/>
      <c r="CF97" s="287"/>
      <c r="CG97" s="287"/>
      <c r="CH97" s="287"/>
      <c r="CI97" s="287"/>
      <c r="CJ97" s="287"/>
      <c r="CK97" s="287"/>
      <c r="CL97" s="287"/>
      <c r="CM97" s="287"/>
      <c r="CN97" s="287"/>
      <c r="CO97" s="287"/>
      <c r="CP97" s="287"/>
      <c r="CQ97" s="287"/>
      <c r="CR97" s="287"/>
      <c r="CS97" s="287"/>
      <c r="CT97" s="287"/>
      <c r="CU97" s="287"/>
      <c r="CV97" s="287"/>
      <c r="CW97" s="287"/>
      <c r="CX97" s="287"/>
      <c r="CY97" s="287"/>
      <c r="CZ97" s="287"/>
      <c r="DA97" s="287"/>
      <c r="DB97" s="287"/>
      <c r="DC97" s="287"/>
    </row>
    <row r="98" spans="2:121" ht="10.5" customHeight="1" x14ac:dyDescent="0.2"/>
    <row r="99" spans="2:121" s="116" customFormat="1" ht="30" customHeight="1" x14ac:dyDescent="0.2">
      <c r="B99" s="293" t="s">
        <v>339</v>
      </c>
      <c r="C99" s="294"/>
      <c r="D99" s="294"/>
      <c r="E99" s="294"/>
      <c r="F99" s="294"/>
      <c r="G99" s="294"/>
      <c r="H99" s="295"/>
      <c r="I99" s="293" t="s">
        <v>0</v>
      </c>
      <c r="J99" s="294"/>
      <c r="K99" s="294"/>
      <c r="L99" s="294"/>
      <c r="M99" s="294"/>
      <c r="N99" s="294"/>
      <c r="O99" s="294"/>
      <c r="P99" s="294"/>
      <c r="Q99" s="294"/>
      <c r="R99" s="294"/>
      <c r="S99" s="294"/>
      <c r="T99" s="294"/>
      <c r="U99" s="294"/>
      <c r="V99" s="294"/>
      <c r="W99" s="294"/>
      <c r="X99" s="294"/>
      <c r="Y99" s="294"/>
      <c r="Z99" s="294"/>
      <c r="AA99" s="294"/>
      <c r="AB99" s="294"/>
      <c r="AC99" s="294"/>
      <c r="AD99" s="294"/>
      <c r="AE99" s="294"/>
      <c r="AF99" s="294"/>
      <c r="AG99" s="294"/>
      <c r="AH99" s="294"/>
      <c r="AI99" s="294"/>
      <c r="AJ99" s="294"/>
      <c r="AK99" s="294"/>
      <c r="AL99" s="294"/>
      <c r="AM99" s="294"/>
      <c r="AN99" s="294"/>
      <c r="AO99" s="294"/>
      <c r="AP99" s="295"/>
      <c r="AQ99" s="293" t="s">
        <v>385</v>
      </c>
      <c r="AR99" s="294"/>
      <c r="AS99" s="294"/>
      <c r="AT99" s="294"/>
      <c r="AU99" s="294"/>
      <c r="AV99" s="294"/>
      <c r="AW99" s="294"/>
      <c r="AX99" s="294"/>
      <c r="AY99" s="294"/>
      <c r="AZ99" s="294"/>
      <c r="BA99" s="294"/>
      <c r="BB99" s="294"/>
      <c r="BC99" s="294"/>
      <c r="BD99" s="294"/>
      <c r="BE99" s="294"/>
      <c r="BF99" s="295"/>
      <c r="BG99" s="293" t="s">
        <v>376</v>
      </c>
      <c r="BH99" s="294"/>
      <c r="BI99" s="294"/>
      <c r="BJ99" s="294"/>
      <c r="BK99" s="294"/>
      <c r="BL99" s="294"/>
      <c r="BM99" s="294"/>
      <c r="BN99" s="294"/>
      <c r="BO99" s="294"/>
      <c r="BP99" s="294"/>
      <c r="BQ99" s="294"/>
      <c r="BR99" s="294"/>
      <c r="BS99" s="294"/>
      <c r="BT99" s="294"/>
      <c r="BU99" s="294"/>
      <c r="BV99" s="295"/>
      <c r="BW99" s="293" t="s">
        <v>386</v>
      </c>
      <c r="BX99" s="294"/>
      <c r="BY99" s="294"/>
      <c r="BZ99" s="294"/>
      <c r="CA99" s="294"/>
      <c r="CB99" s="294"/>
      <c r="CC99" s="294"/>
      <c r="CD99" s="294"/>
      <c r="CE99" s="294"/>
      <c r="CF99" s="294"/>
      <c r="CG99" s="294"/>
      <c r="CH99" s="294"/>
      <c r="CI99" s="294"/>
      <c r="CJ99" s="294"/>
      <c r="CK99" s="294"/>
      <c r="CL99" s="295"/>
      <c r="CM99" s="259" t="s">
        <v>387</v>
      </c>
      <c r="CN99" s="259"/>
      <c r="CO99" s="259"/>
      <c r="CP99" s="259"/>
      <c r="CQ99" s="259"/>
      <c r="CR99" s="259"/>
      <c r="CS99" s="259"/>
      <c r="CT99" s="259"/>
      <c r="CU99" s="259"/>
      <c r="CV99" s="259"/>
      <c r="CW99" s="259"/>
      <c r="CX99" s="259"/>
      <c r="CY99" s="259"/>
      <c r="CZ99" s="259"/>
      <c r="DA99" s="259"/>
      <c r="DB99" s="259"/>
      <c r="DC99" s="259"/>
      <c r="DD99" s="259"/>
      <c r="DE99" s="259"/>
    </row>
    <row r="100" spans="2:121" s="116" customFormat="1" ht="27" customHeight="1" x14ac:dyDescent="0.2">
      <c r="B100" s="296"/>
      <c r="C100" s="297"/>
      <c r="D100" s="297"/>
      <c r="E100" s="297"/>
      <c r="F100" s="297"/>
      <c r="G100" s="297"/>
      <c r="H100" s="298"/>
      <c r="I100" s="296"/>
      <c r="J100" s="297"/>
      <c r="K100" s="297"/>
      <c r="L100" s="297"/>
      <c r="M100" s="297"/>
      <c r="N100" s="297"/>
      <c r="O100" s="297"/>
      <c r="P100" s="297"/>
      <c r="Q100" s="297"/>
      <c r="R100" s="297"/>
      <c r="S100" s="297"/>
      <c r="T100" s="297"/>
      <c r="U100" s="297"/>
      <c r="V100" s="297"/>
      <c r="W100" s="297"/>
      <c r="X100" s="297"/>
      <c r="Y100" s="297"/>
      <c r="Z100" s="297"/>
      <c r="AA100" s="297"/>
      <c r="AB100" s="297"/>
      <c r="AC100" s="297"/>
      <c r="AD100" s="297"/>
      <c r="AE100" s="297"/>
      <c r="AF100" s="297"/>
      <c r="AG100" s="297"/>
      <c r="AH100" s="297"/>
      <c r="AI100" s="297"/>
      <c r="AJ100" s="297"/>
      <c r="AK100" s="297"/>
      <c r="AL100" s="297"/>
      <c r="AM100" s="297"/>
      <c r="AN100" s="297"/>
      <c r="AO100" s="297"/>
      <c r="AP100" s="298"/>
      <c r="AQ100" s="296"/>
      <c r="AR100" s="297"/>
      <c r="AS100" s="297"/>
      <c r="AT100" s="297"/>
      <c r="AU100" s="297"/>
      <c r="AV100" s="297"/>
      <c r="AW100" s="297"/>
      <c r="AX100" s="297"/>
      <c r="AY100" s="297"/>
      <c r="AZ100" s="297"/>
      <c r="BA100" s="297"/>
      <c r="BB100" s="297"/>
      <c r="BC100" s="297"/>
      <c r="BD100" s="297"/>
      <c r="BE100" s="297"/>
      <c r="BF100" s="298"/>
      <c r="BG100" s="296"/>
      <c r="BH100" s="297"/>
      <c r="BI100" s="297"/>
      <c r="BJ100" s="297"/>
      <c r="BK100" s="297"/>
      <c r="BL100" s="297"/>
      <c r="BM100" s="297"/>
      <c r="BN100" s="297"/>
      <c r="BO100" s="297"/>
      <c r="BP100" s="297"/>
      <c r="BQ100" s="297"/>
      <c r="BR100" s="297"/>
      <c r="BS100" s="297"/>
      <c r="BT100" s="297"/>
      <c r="BU100" s="297"/>
      <c r="BV100" s="298"/>
      <c r="BW100" s="296"/>
      <c r="BX100" s="297"/>
      <c r="BY100" s="297"/>
      <c r="BZ100" s="297"/>
      <c r="CA100" s="297"/>
      <c r="CB100" s="297"/>
      <c r="CC100" s="297"/>
      <c r="CD100" s="297"/>
      <c r="CE100" s="297"/>
      <c r="CF100" s="297"/>
      <c r="CG100" s="297"/>
      <c r="CH100" s="297"/>
      <c r="CI100" s="297"/>
      <c r="CJ100" s="297"/>
      <c r="CK100" s="297"/>
      <c r="CL100" s="298"/>
      <c r="CM100" s="259" t="str">
        <f>CK92</f>
        <v>2023 год</v>
      </c>
      <c r="CN100" s="259"/>
      <c r="CO100" s="259"/>
      <c r="CP100" s="259"/>
      <c r="CQ100" s="259"/>
      <c r="CR100" s="259"/>
      <c r="CS100" s="259"/>
      <c r="CT100" s="114"/>
      <c r="CU100" s="114"/>
      <c r="CV100" s="114"/>
      <c r="CW100" s="114"/>
      <c r="CX100" s="114"/>
      <c r="CY100" s="114"/>
      <c r="CZ100" s="114"/>
      <c r="DA100" s="114"/>
      <c r="DB100" s="114"/>
      <c r="DC100" s="114"/>
      <c r="DD100" s="114" t="str">
        <f>DD92</f>
        <v>2024 год</v>
      </c>
      <c r="DE100" s="114" t="str">
        <f>DE92</f>
        <v>2025 год</v>
      </c>
    </row>
    <row r="101" spans="2:121" s="133" customFormat="1" x14ac:dyDescent="0.2">
      <c r="B101" s="289">
        <v>1</v>
      </c>
      <c r="C101" s="289"/>
      <c r="D101" s="289"/>
      <c r="E101" s="289"/>
      <c r="F101" s="289"/>
      <c r="G101" s="289"/>
      <c r="H101" s="289"/>
      <c r="I101" s="289">
        <v>2</v>
      </c>
      <c r="J101" s="289"/>
      <c r="K101" s="289"/>
      <c r="L101" s="289"/>
      <c r="M101" s="289"/>
      <c r="N101" s="289"/>
      <c r="O101" s="289"/>
      <c r="P101" s="289"/>
      <c r="Q101" s="289"/>
      <c r="R101" s="289"/>
      <c r="S101" s="289"/>
      <c r="T101" s="289"/>
      <c r="U101" s="289"/>
      <c r="V101" s="289"/>
      <c r="W101" s="289"/>
      <c r="X101" s="289"/>
      <c r="Y101" s="289"/>
      <c r="Z101" s="289"/>
      <c r="AA101" s="289"/>
      <c r="AB101" s="289"/>
      <c r="AC101" s="289"/>
      <c r="AD101" s="289"/>
      <c r="AE101" s="289"/>
      <c r="AF101" s="289"/>
      <c r="AG101" s="289"/>
      <c r="AH101" s="289"/>
      <c r="AI101" s="289"/>
      <c r="AJ101" s="289"/>
      <c r="AK101" s="289"/>
      <c r="AL101" s="289"/>
      <c r="AM101" s="289"/>
      <c r="AN101" s="289"/>
      <c r="AO101" s="289"/>
      <c r="AP101" s="289"/>
      <c r="AQ101" s="289">
        <v>4</v>
      </c>
      <c r="AR101" s="289"/>
      <c r="AS101" s="289"/>
      <c r="AT101" s="289"/>
      <c r="AU101" s="289"/>
      <c r="AV101" s="289"/>
      <c r="AW101" s="289"/>
      <c r="AX101" s="289"/>
      <c r="AY101" s="289"/>
      <c r="AZ101" s="289"/>
      <c r="BA101" s="289"/>
      <c r="BB101" s="289"/>
      <c r="BC101" s="289"/>
      <c r="BD101" s="289"/>
      <c r="BE101" s="289"/>
      <c r="BF101" s="289"/>
      <c r="BG101" s="289">
        <v>5</v>
      </c>
      <c r="BH101" s="289"/>
      <c r="BI101" s="289"/>
      <c r="BJ101" s="289"/>
      <c r="BK101" s="289"/>
      <c r="BL101" s="289"/>
      <c r="BM101" s="289"/>
      <c r="BN101" s="289"/>
      <c r="BO101" s="289"/>
      <c r="BP101" s="289"/>
      <c r="BQ101" s="289"/>
      <c r="BR101" s="289"/>
      <c r="BS101" s="289"/>
      <c r="BT101" s="289"/>
      <c r="BU101" s="289"/>
      <c r="BV101" s="289"/>
      <c r="BW101" s="289">
        <v>6</v>
      </c>
      <c r="BX101" s="289"/>
      <c r="BY101" s="289"/>
      <c r="BZ101" s="289"/>
      <c r="CA101" s="289"/>
      <c r="CB101" s="289"/>
      <c r="CC101" s="289"/>
      <c r="CD101" s="289"/>
      <c r="CE101" s="289"/>
      <c r="CF101" s="289"/>
      <c r="CG101" s="289"/>
      <c r="CH101" s="289"/>
      <c r="CI101" s="289"/>
      <c r="CJ101" s="289"/>
      <c r="CK101" s="289"/>
      <c r="CL101" s="289"/>
      <c r="CM101" s="289">
        <v>6</v>
      </c>
      <c r="CN101" s="289"/>
      <c r="CO101" s="289"/>
      <c r="CP101" s="289"/>
      <c r="CQ101" s="289"/>
      <c r="CR101" s="289"/>
      <c r="CS101" s="289"/>
      <c r="CT101" s="289"/>
      <c r="CU101" s="289"/>
      <c r="CV101" s="289"/>
      <c r="CW101" s="289"/>
      <c r="CX101" s="289"/>
      <c r="CY101" s="289"/>
      <c r="CZ101" s="289"/>
      <c r="DA101" s="289"/>
      <c r="DB101" s="289"/>
      <c r="DC101" s="289"/>
      <c r="DD101" s="132">
        <v>7</v>
      </c>
      <c r="DE101" s="132">
        <v>8</v>
      </c>
    </row>
    <row r="102" spans="2:121" s="135" customFormat="1" ht="24.75" customHeight="1" x14ac:dyDescent="0.2">
      <c r="B102" s="258" t="s">
        <v>6</v>
      </c>
      <c r="C102" s="258"/>
      <c r="D102" s="258"/>
      <c r="E102" s="258"/>
      <c r="F102" s="258"/>
      <c r="G102" s="258"/>
      <c r="H102" s="258"/>
      <c r="I102" s="288" t="s">
        <v>388</v>
      </c>
      <c r="J102" s="288"/>
      <c r="K102" s="288"/>
      <c r="L102" s="288"/>
      <c r="M102" s="288"/>
      <c r="N102" s="288"/>
      <c r="O102" s="288"/>
      <c r="P102" s="288"/>
      <c r="Q102" s="288"/>
      <c r="R102" s="288"/>
      <c r="S102" s="288"/>
      <c r="T102" s="288"/>
      <c r="U102" s="288"/>
      <c r="V102" s="288"/>
      <c r="W102" s="288"/>
      <c r="X102" s="288"/>
      <c r="Y102" s="288"/>
      <c r="Z102" s="288"/>
      <c r="AA102" s="288"/>
      <c r="AB102" s="288"/>
      <c r="AC102" s="288"/>
      <c r="AD102" s="288"/>
      <c r="AE102" s="288"/>
      <c r="AF102" s="288"/>
      <c r="AG102" s="288"/>
      <c r="AH102" s="288"/>
      <c r="AI102" s="288"/>
      <c r="AJ102" s="288"/>
      <c r="AK102" s="288"/>
      <c r="AL102" s="288"/>
      <c r="AM102" s="288"/>
      <c r="AN102" s="288"/>
      <c r="AO102" s="288"/>
      <c r="AP102" s="288"/>
      <c r="AQ102" s="306">
        <f t="shared" ref="AQ102:AQ107" si="0">CM102/BG102</f>
        <v>21826.258333333335</v>
      </c>
      <c r="AR102" s="306"/>
      <c r="AS102" s="306"/>
      <c r="AT102" s="306"/>
      <c r="AU102" s="306"/>
      <c r="AV102" s="306"/>
      <c r="AW102" s="306"/>
      <c r="AX102" s="306"/>
      <c r="AY102" s="306"/>
      <c r="AZ102" s="306"/>
      <c r="BA102" s="306"/>
      <c r="BB102" s="306"/>
      <c r="BC102" s="306"/>
      <c r="BD102" s="306"/>
      <c r="BE102" s="306"/>
      <c r="BF102" s="306"/>
      <c r="BG102" s="264">
        <v>12</v>
      </c>
      <c r="BH102" s="264"/>
      <c r="BI102" s="264"/>
      <c r="BJ102" s="264"/>
      <c r="BK102" s="264"/>
      <c r="BL102" s="264"/>
      <c r="BM102" s="264"/>
      <c r="BN102" s="264"/>
      <c r="BO102" s="264"/>
      <c r="BP102" s="264"/>
      <c r="BQ102" s="264"/>
      <c r="BR102" s="264"/>
      <c r="BS102" s="264"/>
      <c r="BT102" s="264"/>
      <c r="BU102" s="264"/>
      <c r="BV102" s="264"/>
      <c r="BW102" s="264"/>
      <c r="BX102" s="264"/>
      <c r="BY102" s="264"/>
      <c r="BZ102" s="264"/>
      <c r="CA102" s="264"/>
      <c r="CB102" s="264"/>
      <c r="CC102" s="264"/>
      <c r="CD102" s="264"/>
      <c r="CE102" s="264"/>
      <c r="CF102" s="264"/>
      <c r="CG102" s="264"/>
      <c r="CH102" s="264"/>
      <c r="CI102" s="264"/>
      <c r="CJ102" s="264"/>
      <c r="CK102" s="264"/>
      <c r="CL102" s="264"/>
      <c r="CM102" s="314">
        <v>261915.1</v>
      </c>
      <c r="CN102" s="314"/>
      <c r="CO102" s="314"/>
      <c r="CP102" s="314"/>
      <c r="CQ102" s="314"/>
      <c r="CR102" s="314"/>
      <c r="CS102" s="314"/>
      <c r="CT102" s="314"/>
      <c r="CU102" s="314"/>
      <c r="CV102" s="314"/>
      <c r="CW102" s="314"/>
      <c r="CX102" s="314"/>
      <c r="CY102" s="314"/>
      <c r="CZ102" s="314"/>
      <c r="DA102" s="314"/>
      <c r="DB102" s="314"/>
      <c r="DC102" s="314"/>
      <c r="DD102" s="136">
        <v>261915.1</v>
      </c>
      <c r="DE102" s="136">
        <f>DD102</f>
        <v>261915.1</v>
      </c>
    </row>
    <row r="103" spans="2:121" s="135" customFormat="1" ht="24" customHeight="1" x14ac:dyDescent="0.2">
      <c r="B103" s="258" t="s">
        <v>7</v>
      </c>
      <c r="C103" s="258"/>
      <c r="D103" s="258"/>
      <c r="E103" s="258"/>
      <c r="F103" s="258"/>
      <c r="G103" s="258"/>
      <c r="H103" s="258"/>
      <c r="I103" s="288" t="s">
        <v>389</v>
      </c>
      <c r="J103" s="288"/>
      <c r="K103" s="288"/>
      <c r="L103" s="288"/>
      <c r="M103" s="288"/>
      <c r="N103" s="288"/>
      <c r="O103" s="288"/>
      <c r="P103" s="288"/>
      <c r="Q103" s="288"/>
      <c r="R103" s="288"/>
      <c r="S103" s="288"/>
      <c r="T103" s="288"/>
      <c r="U103" s="288"/>
      <c r="V103" s="288"/>
      <c r="W103" s="288"/>
      <c r="X103" s="288"/>
      <c r="Y103" s="288"/>
      <c r="Z103" s="288"/>
      <c r="AA103" s="288"/>
      <c r="AB103" s="288"/>
      <c r="AC103" s="288"/>
      <c r="AD103" s="288"/>
      <c r="AE103" s="288"/>
      <c r="AF103" s="288"/>
      <c r="AG103" s="288"/>
      <c r="AH103" s="288"/>
      <c r="AI103" s="288"/>
      <c r="AJ103" s="288"/>
      <c r="AK103" s="288"/>
      <c r="AL103" s="288"/>
      <c r="AM103" s="288"/>
      <c r="AN103" s="288"/>
      <c r="AO103" s="288"/>
      <c r="AP103" s="288"/>
      <c r="AQ103" s="306">
        <f t="shared" si="0"/>
        <v>23641.572499999998</v>
      </c>
      <c r="AR103" s="306"/>
      <c r="AS103" s="306"/>
      <c r="AT103" s="306"/>
      <c r="AU103" s="306"/>
      <c r="AV103" s="306"/>
      <c r="AW103" s="306"/>
      <c r="AX103" s="306"/>
      <c r="AY103" s="306"/>
      <c r="AZ103" s="306"/>
      <c r="BA103" s="306"/>
      <c r="BB103" s="306"/>
      <c r="BC103" s="306"/>
      <c r="BD103" s="306"/>
      <c r="BE103" s="306"/>
      <c r="BF103" s="306"/>
      <c r="BG103" s="264">
        <v>12</v>
      </c>
      <c r="BH103" s="264"/>
      <c r="BI103" s="264"/>
      <c r="BJ103" s="264"/>
      <c r="BK103" s="264"/>
      <c r="BL103" s="264"/>
      <c r="BM103" s="264"/>
      <c r="BN103" s="264"/>
      <c r="BO103" s="264"/>
      <c r="BP103" s="264"/>
      <c r="BQ103" s="264"/>
      <c r="BR103" s="264"/>
      <c r="BS103" s="264"/>
      <c r="BT103" s="264"/>
      <c r="BU103" s="264"/>
      <c r="BV103" s="264"/>
      <c r="BW103" s="264"/>
      <c r="BX103" s="264"/>
      <c r="BY103" s="264"/>
      <c r="BZ103" s="264"/>
      <c r="CA103" s="264"/>
      <c r="CB103" s="264"/>
      <c r="CC103" s="264"/>
      <c r="CD103" s="264"/>
      <c r="CE103" s="264"/>
      <c r="CF103" s="264"/>
      <c r="CG103" s="264"/>
      <c r="CH103" s="264"/>
      <c r="CI103" s="264"/>
      <c r="CJ103" s="264"/>
      <c r="CK103" s="264"/>
      <c r="CL103" s="264"/>
      <c r="CM103" s="314">
        <v>283698.87</v>
      </c>
      <c r="CN103" s="314"/>
      <c r="CO103" s="314"/>
      <c r="CP103" s="314"/>
      <c r="CQ103" s="314"/>
      <c r="CR103" s="314"/>
      <c r="CS103" s="314"/>
      <c r="CT103" s="314"/>
      <c r="CU103" s="314"/>
      <c r="CV103" s="314"/>
      <c r="CW103" s="314"/>
      <c r="CX103" s="314"/>
      <c r="CY103" s="314"/>
      <c r="CZ103" s="314"/>
      <c r="DA103" s="314"/>
      <c r="DB103" s="314"/>
      <c r="DC103" s="314"/>
      <c r="DD103" s="136">
        <v>283698.87</v>
      </c>
      <c r="DE103" s="136">
        <f>DD103</f>
        <v>283698.87</v>
      </c>
    </row>
    <row r="104" spans="2:121" s="135" customFormat="1" ht="15" hidden="1" customHeight="1" x14ac:dyDescent="0.2">
      <c r="B104" s="311" t="s">
        <v>8</v>
      </c>
      <c r="C104" s="312"/>
      <c r="D104" s="312"/>
      <c r="E104" s="312"/>
      <c r="F104" s="312"/>
      <c r="G104" s="312"/>
      <c r="H104" s="313"/>
      <c r="I104" s="320" t="s">
        <v>390</v>
      </c>
      <c r="J104" s="321"/>
      <c r="K104" s="321"/>
      <c r="L104" s="321"/>
      <c r="M104" s="321"/>
      <c r="N104" s="321"/>
      <c r="O104" s="321"/>
      <c r="P104" s="321"/>
      <c r="Q104" s="321"/>
      <c r="R104" s="321"/>
      <c r="S104" s="321"/>
      <c r="T104" s="321"/>
      <c r="U104" s="321"/>
      <c r="V104" s="321"/>
      <c r="W104" s="321"/>
      <c r="X104" s="321"/>
      <c r="Y104" s="321"/>
      <c r="Z104" s="321"/>
      <c r="AA104" s="321"/>
      <c r="AB104" s="321"/>
      <c r="AC104" s="321"/>
      <c r="AD104" s="321"/>
      <c r="AE104" s="321"/>
      <c r="AF104" s="321"/>
      <c r="AG104" s="321"/>
      <c r="AH104" s="321"/>
      <c r="AI104" s="321"/>
      <c r="AJ104" s="321"/>
      <c r="AK104" s="321"/>
      <c r="AL104" s="321"/>
      <c r="AM104" s="321"/>
      <c r="AN104" s="321"/>
      <c r="AO104" s="321"/>
      <c r="AP104" s="322"/>
      <c r="AQ104" s="323">
        <f t="shared" si="0"/>
        <v>0</v>
      </c>
      <c r="AR104" s="324"/>
      <c r="AS104" s="324"/>
      <c r="AT104" s="324"/>
      <c r="AU104" s="324"/>
      <c r="AV104" s="324"/>
      <c r="AW104" s="324"/>
      <c r="AX104" s="324"/>
      <c r="AY104" s="324"/>
      <c r="AZ104" s="324"/>
      <c r="BA104" s="324"/>
      <c r="BB104" s="324"/>
      <c r="BC104" s="324"/>
      <c r="BD104" s="324"/>
      <c r="BE104" s="324"/>
      <c r="BF104" s="325"/>
      <c r="BG104" s="326">
        <v>12</v>
      </c>
      <c r="BH104" s="327"/>
      <c r="BI104" s="327"/>
      <c r="BJ104" s="327"/>
      <c r="BK104" s="327"/>
      <c r="BL104" s="327"/>
      <c r="BM104" s="327"/>
      <c r="BN104" s="327"/>
      <c r="BO104" s="327"/>
      <c r="BP104" s="327"/>
      <c r="BQ104" s="327"/>
      <c r="BR104" s="327"/>
      <c r="BS104" s="327"/>
      <c r="BT104" s="327"/>
      <c r="BU104" s="327"/>
      <c r="BV104" s="328"/>
      <c r="BW104" s="326"/>
      <c r="BX104" s="327"/>
      <c r="BY104" s="327"/>
      <c r="BZ104" s="327"/>
      <c r="CA104" s="327"/>
      <c r="CB104" s="327"/>
      <c r="CC104" s="327"/>
      <c r="CD104" s="327"/>
      <c r="CE104" s="327"/>
      <c r="CF104" s="327"/>
      <c r="CG104" s="327"/>
      <c r="CH104" s="327"/>
      <c r="CI104" s="327"/>
      <c r="CJ104" s="327"/>
      <c r="CK104" s="327"/>
      <c r="CL104" s="328"/>
      <c r="CM104" s="314">
        <v>0</v>
      </c>
      <c r="CN104" s="314"/>
      <c r="CO104" s="314"/>
      <c r="CP104" s="314"/>
      <c r="CQ104" s="314"/>
      <c r="CR104" s="314"/>
      <c r="CS104" s="314"/>
      <c r="CT104" s="314"/>
      <c r="CU104" s="314"/>
      <c r="CV104" s="314"/>
      <c r="CW104" s="314"/>
      <c r="CX104" s="314"/>
      <c r="CY104" s="314"/>
      <c r="CZ104" s="314"/>
      <c r="DA104" s="314"/>
      <c r="DB104" s="314"/>
      <c r="DC104" s="314"/>
      <c r="DD104" s="136"/>
      <c r="DE104" s="136"/>
    </row>
    <row r="105" spans="2:121" s="135" customFormat="1" ht="24.75" hidden="1" customHeight="1" x14ac:dyDescent="0.2">
      <c r="B105" s="258" t="s">
        <v>7</v>
      </c>
      <c r="C105" s="258"/>
      <c r="D105" s="258"/>
      <c r="E105" s="258"/>
      <c r="F105" s="258"/>
      <c r="G105" s="258"/>
      <c r="H105" s="258"/>
      <c r="I105" s="288" t="s">
        <v>391</v>
      </c>
      <c r="J105" s="288"/>
      <c r="K105" s="288"/>
      <c r="L105" s="288"/>
      <c r="M105" s="288"/>
      <c r="N105" s="288"/>
      <c r="O105" s="288"/>
      <c r="P105" s="288"/>
      <c r="Q105" s="288"/>
      <c r="R105" s="288"/>
      <c r="S105" s="288"/>
      <c r="T105" s="288"/>
      <c r="U105" s="288"/>
      <c r="V105" s="288"/>
      <c r="W105" s="288"/>
      <c r="X105" s="288"/>
      <c r="Y105" s="288"/>
      <c r="Z105" s="288"/>
      <c r="AA105" s="288"/>
      <c r="AB105" s="288"/>
      <c r="AC105" s="288"/>
      <c r="AD105" s="288"/>
      <c r="AE105" s="288"/>
      <c r="AF105" s="288"/>
      <c r="AG105" s="288"/>
      <c r="AH105" s="288"/>
      <c r="AI105" s="288"/>
      <c r="AJ105" s="288"/>
      <c r="AK105" s="288"/>
      <c r="AL105" s="288"/>
      <c r="AM105" s="288"/>
      <c r="AN105" s="288"/>
      <c r="AO105" s="288"/>
      <c r="AP105" s="288"/>
      <c r="AQ105" s="306">
        <f t="shared" si="0"/>
        <v>0</v>
      </c>
      <c r="AR105" s="306"/>
      <c r="AS105" s="306"/>
      <c r="AT105" s="306"/>
      <c r="AU105" s="306"/>
      <c r="AV105" s="306"/>
      <c r="AW105" s="306"/>
      <c r="AX105" s="306"/>
      <c r="AY105" s="306"/>
      <c r="AZ105" s="306"/>
      <c r="BA105" s="306"/>
      <c r="BB105" s="306"/>
      <c r="BC105" s="306"/>
      <c r="BD105" s="306"/>
      <c r="BE105" s="306"/>
      <c r="BF105" s="306"/>
      <c r="BG105" s="264">
        <v>12</v>
      </c>
      <c r="BH105" s="264"/>
      <c r="BI105" s="264"/>
      <c r="BJ105" s="264"/>
      <c r="BK105" s="264"/>
      <c r="BL105" s="264"/>
      <c r="BM105" s="264"/>
      <c r="BN105" s="264"/>
      <c r="BO105" s="264"/>
      <c r="BP105" s="264"/>
      <c r="BQ105" s="264"/>
      <c r="BR105" s="264"/>
      <c r="BS105" s="264"/>
      <c r="BT105" s="264"/>
      <c r="BU105" s="264"/>
      <c r="BV105" s="264"/>
      <c r="BW105" s="264"/>
      <c r="BX105" s="264"/>
      <c r="BY105" s="264"/>
      <c r="BZ105" s="264"/>
      <c r="CA105" s="264"/>
      <c r="CB105" s="264"/>
      <c r="CC105" s="264"/>
      <c r="CD105" s="264"/>
      <c r="CE105" s="264"/>
      <c r="CF105" s="264"/>
      <c r="CG105" s="264"/>
      <c r="CH105" s="264"/>
      <c r="CI105" s="264"/>
      <c r="CJ105" s="264"/>
      <c r="CK105" s="264"/>
      <c r="CL105" s="264"/>
      <c r="CM105" s="314"/>
      <c r="CN105" s="314"/>
      <c r="CO105" s="314"/>
      <c r="CP105" s="314"/>
      <c r="CQ105" s="314"/>
      <c r="CR105" s="314"/>
      <c r="CS105" s="314"/>
      <c r="CT105" s="314"/>
      <c r="CU105" s="314"/>
      <c r="CV105" s="314"/>
      <c r="CW105" s="314"/>
      <c r="CX105" s="314"/>
      <c r="CY105" s="314"/>
      <c r="CZ105" s="314"/>
      <c r="DA105" s="314"/>
      <c r="DB105" s="314"/>
      <c r="DC105" s="314"/>
      <c r="DD105" s="136"/>
      <c r="DE105" s="136"/>
    </row>
    <row r="106" spans="2:121" s="135" customFormat="1" ht="25.5" customHeight="1" x14ac:dyDescent="0.2">
      <c r="B106" s="258" t="s">
        <v>8</v>
      </c>
      <c r="C106" s="258"/>
      <c r="D106" s="258"/>
      <c r="E106" s="258"/>
      <c r="F106" s="258"/>
      <c r="G106" s="258"/>
      <c r="H106" s="258"/>
      <c r="I106" s="288" t="s">
        <v>392</v>
      </c>
      <c r="J106" s="288"/>
      <c r="K106" s="288"/>
      <c r="L106" s="288"/>
      <c r="M106" s="288"/>
      <c r="N106" s="288"/>
      <c r="O106" s="288"/>
      <c r="P106" s="288"/>
      <c r="Q106" s="288"/>
      <c r="R106" s="288"/>
      <c r="S106" s="288"/>
      <c r="T106" s="288"/>
      <c r="U106" s="288"/>
      <c r="V106" s="288"/>
      <c r="W106" s="288"/>
      <c r="X106" s="288"/>
      <c r="Y106" s="288"/>
      <c r="Z106" s="288"/>
      <c r="AA106" s="288"/>
      <c r="AB106" s="288"/>
      <c r="AC106" s="288"/>
      <c r="AD106" s="288"/>
      <c r="AE106" s="288"/>
      <c r="AF106" s="288"/>
      <c r="AG106" s="288"/>
      <c r="AH106" s="288"/>
      <c r="AI106" s="288"/>
      <c r="AJ106" s="288"/>
      <c r="AK106" s="288"/>
      <c r="AL106" s="288"/>
      <c r="AM106" s="288"/>
      <c r="AN106" s="288"/>
      <c r="AO106" s="288"/>
      <c r="AP106" s="288"/>
      <c r="AQ106" s="306">
        <f t="shared" si="0"/>
        <v>1932.6016666666667</v>
      </c>
      <c r="AR106" s="306"/>
      <c r="AS106" s="306"/>
      <c r="AT106" s="306"/>
      <c r="AU106" s="306"/>
      <c r="AV106" s="306"/>
      <c r="AW106" s="306"/>
      <c r="AX106" s="306"/>
      <c r="AY106" s="306"/>
      <c r="AZ106" s="306"/>
      <c r="BA106" s="306"/>
      <c r="BB106" s="306"/>
      <c r="BC106" s="306"/>
      <c r="BD106" s="306"/>
      <c r="BE106" s="306"/>
      <c r="BF106" s="306"/>
      <c r="BG106" s="264">
        <v>12</v>
      </c>
      <c r="BH106" s="264"/>
      <c r="BI106" s="264"/>
      <c r="BJ106" s="264"/>
      <c r="BK106" s="264"/>
      <c r="BL106" s="264"/>
      <c r="BM106" s="264"/>
      <c r="BN106" s="264"/>
      <c r="BO106" s="264"/>
      <c r="BP106" s="264"/>
      <c r="BQ106" s="264"/>
      <c r="BR106" s="264"/>
      <c r="BS106" s="264"/>
      <c r="BT106" s="264"/>
      <c r="BU106" s="264"/>
      <c r="BV106" s="264"/>
      <c r="BW106" s="264"/>
      <c r="BX106" s="264"/>
      <c r="BY106" s="264"/>
      <c r="BZ106" s="264"/>
      <c r="CA106" s="264"/>
      <c r="CB106" s="264"/>
      <c r="CC106" s="264"/>
      <c r="CD106" s="264"/>
      <c r="CE106" s="264"/>
      <c r="CF106" s="264"/>
      <c r="CG106" s="264"/>
      <c r="CH106" s="264"/>
      <c r="CI106" s="264"/>
      <c r="CJ106" s="264"/>
      <c r="CK106" s="264"/>
      <c r="CL106" s="264"/>
      <c r="CM106" s="314">
        <v>23191.22</v>
      </c>
      <c r="CN106" s="314"/>
      <c r="CO106" s="314"/>
      <c r="CP106" s="314"/>
      <c r="CQ106" s="314"/>
      <c r="CR106" s="314"/>
      <c r="CS106" s="314"/>
      <c r="CT106" s="314"/>
      <c r="CU106" s="314"/>
      <c r="CV106" s="314"/>
      <c r="CW106" s="314"/>
      <c r="CX106" s="314"/>
      <c r="CY106" s="314"/>
      <c r="CZ106" s="314"/>
      <c r="DA106" s="314"/>
      <c r="DB106" s="314"/>
      <c r="DC106" s="314"/>
      <c r="DD106" s="136">
        <v>23191.22</v>
      </c>
      <c r="DE106" s="136">
        <f>DD106</f>
        <v>23191.22</v>
      </c>
    </row>
    <row r="107" spans="2:121" s="135" customFormat="1" ht="25.5" customHeight="1" x14ac:dyDescent="0.2">
      <c r="B107" s="258" t="s">
        <v>9</v>
      </c>
      <c r="C107" s="258"/>
      <c r="D107" s="258"/>
      <c r="E107" s="258"/>
      <c r="F107" s="258"/>
      <c r="G107" s="258"/>
      <c r="H107" s="258"/>
      <c r="I107" s="288" t="s">
        <v>393</v>
      </c>
      <c r="J107" s="288"/>
      <c r="K107" s="288"/>
      <c r="L107" s="288"/>
      <c r="M107" s="288"/>
      <c r="N107" s="288"/>
      <c r="O107" s="288"/>
      <c r="P107" s="288"/>
      <c r="Q107" s="288"/>
      <c r="R107" s="288"/>
      <c r="S107" s="288"/>
      <c r="T107" s="288"/>
      <c r="U107" s="288"/>
      <c r="V107" s="288"/>
      <c r="W107" s="288"/>
      <c r="X107" s="288"/>
      <c r="Y107" s="288"/>
      <c r="Z107" s="288"/>
      <c r="AA107" s="288"/>
      <c r="AB107" s="288"/>
      <c r="AC107" s="288"/>
      <c r="AD107" s="288"/>
      <c r="AE107" s="288"/>
      <c r="AF107" s="288"/>
      <c r="AG107" s="288"/>
      <c r="AH107" s="288"/>
      <c r="AI107" s="288"/>
      <c r="AJ107" s="288"/>
      <c r="AK107" s="288"/>
      <c r="AL107" s="288"/>
      <c r="AM107" s="288"/>
      <c r="AN107" s="288"/>
      <c r="AO107" s="288"/>
      <c r="AP107" s="288"/>
      <c r="AQ107" s="306">
        <f t="shared" si="0"/>
        <v>1742.3566666666666</v>
      </c>
      <c r="AR107" s="306"/>
      <c r="AS107" s="306"/>
      <c r="AT107" s="306"/>
      <c r="AU107" s="306"/>
      <c r="AV107" s="306"/>
      <c r="AW107" s="306"/>
      <c r="AX107" s="306"/>
      <c r="AY107" s="306"/>
      <c r="AZ107" s="306"/>
      <c r="BA107" s="306"/>
      <c r="BB107" s="306"/>
      <c r="BC107" s="306"/>
      <c r="BD107" s="306"/>
      <c r="BE107" s="306"/>
      <c r="BF107" s="306"/>
      <c r="BG107" s="264">
        <v>12</v>
      </c>
      <c r="BH107" s="264"/>
      <c r="BI107" s="264"/>
      <c r="BJ107" s="264"/>
      <c r="BK107" s="264"/>
      <c r="BL107" s="264"/>
      <c r="BM107" s="264"/>
      <c r="BN107" s="264"/>
      <c r="BO107" s="264"/>
      <c r="BP107" s="264"/>
      <c r="BQ107" s="264"/>
      <c r="BR107" s="264"/>
      <c r="BS107" s="264"/>
      <c r="BT107" s="264"/>
      <c r="BU107" s="264"/>
      <c r="BV107" s="264"/>
      <c r="BW107" s="264"/>
      <c r="BX107" s="264"/>
      <c r="BY107" s="264"/>
      <c r="BZ107" s="264"/>
      <c r="CA107" s="264"/>
      <c r="CB107" s="264"/>
      <c r="CC107" s="264"/>
      <c r="CD107" s="264"/>
      <c r="CE107" s="264"/>
      <c r="CF107" s="264"/>
      <c r="CG107" s="264"/>
      <c r="CH107" s="264"/>
      <c r="CI107" s="264"/>
      <c r="CJ107" s="264"/>
      <c r="CK107" s="264"/>
      <c r="CL107" s="264"/>
      <c r="CM107" s="314">
        <v>20908.28</v>
      </c>
      <c r="CN107" s="314"/>
      <c r="CO107" s="314"/>
      <c r="CP107" s="314"/>
      <c r="CQ107" s="314"/>
      <c r="CR107" s="314"/>
      <c r="CS107" s="314"/>
      <c r="CT107" s="314"/>
      <c r="CU107" s="314"/>
      <c r="CV107" s="314"/>
      <c r="CW107" s="314"/>
      <c r="CX107" s="314"/>
      <c r="CY107" s="314"/>
      <c r="CZ107" s="314"/>
      <c r="DA107" s="314"/>
      <c r="DB107" s="314"/>
      <c r="DC107" s="314"/>
      <c r="DD107" s="136">
        <v>20908.28</v>
      </c>
      <c r="DE107" s="136">
        <f>DD107</f>
        <v>20908.28</v>
      </c>
      <c r="DQ107" s="143"/>
    </row>
    <row r="108" spans="2:121" s="135" customFormat="1" ht="25.5" customHeight="1" x14ac:dyDescent="0.2">
      <c r="B108" s="258" t="s">
        <v>10</v>
      </c>
      <c r="C108" s="258"/>
      <c r="D108" s="258"/>
      <c r="E108" s="258"/>
      <c r="F108" s="258"/>
      <c r="G108" s="258"/>
      <c r="H108" s="258"/>
      <c r="I108" s="288" t="s">
        <v>394</v>
      </c>
      <c r="J108" s="288"/>
      <c r="K108" s="288"/>
      <c r="L108" s="288"/>
      <c r="M108" s="288"/>
      <c r="N108" s="288"/>
      <c r="O108" s="288"/>
      <c r="P108" s="288"/>
      <c r="Q108" s="288"/>
      <c r="R108" s="288"/>
      <c r="S108" s="288"/>
      <c r="T108" s="288"/>
      <c r="U108" s="288"/>
      <c r="V108" s="288"/>
      <c r="W108" s="288"/>
      <c r="X108" s="288"/>
      <c r="Y108" s="288"/>
      <c r="Z108" s="288"/>
      <c r="AA108" s="288"/>
      <c r="AB108" s="288"/>
      <c r="AC108" s="288"/>
      <c r="AD108" s="288"/>
      <c r="AE108" s="288"/>
      <c r="AF108" s="288"/>
      <c r="AG108" s="288"/>
      <c r="AH108" s="288"/>
      <c r="AI108" s="288"/>
      <c r="AJ108" s="288"/>
      <c r="AK108" s="288"/>
      <c r="AL108" s="288"/>
      <c r="AM108" s="288"/>
      <c r="AN108" s="288"/>
      <c r="AO108" s="288"/>
      <c r="AP108" s="288"/>
      <c r="AQ108" s="306">
        <v>340</v>
      </c>
      <c r="AR108" s="306"/>
      <c r="AS108" s="306"/>
      <c r="AT108" s="306"/>
      <c r="AU108" s="306"/>
      <c r="AV108" s="306"/>
      <c r="AW108" s="306"/>
      <c r="AX108" s="306"/>
      <c r="AY108" s="306"/>
      <c r="AZ108" s="306"/>
      <c r="BA108" s="306"/>
      <c r="BB108" s="306"/>
      <c r="BC108" s="306"/>
      <c r="BD108" s="306"/>
      <c r="BE108" s="306"/>
      <c r="BF108" s="306"/>
      <c r="BG108" s="264">
        <v>12</v>
      </c>
      <c r="BH108" s="264"/>
      <c r="BI108" s="264"/>
      <c r="BJ108" s="264"/>
      <c r="BK108" s="264"/>
      <c r="BL108" s="264"/>
      <c r="BM108" s="264"/>
      <c r="BN108" s="264"/>
      <c r="BO108" s="264"/>
      <c r="BP108" s="264"/>
      <c r="BQ108" s="264"/>
      <c r="BR108" s="264"/>
      <c r="BS108" s="264"/>
      <c r="BT108" s="264"/>
      <c r="BU108" s="264"/>
      <c r="BV108" s="264"/>
      <c r="BW108" s="264"/>
      <c r="BX108" s="264"/>
      <c r="BY108" s="264"/>
      <c r="BZ108" s="264"/>
      <c r="CA108" s="264"/>
      <c r="CB108" s="264"/>
      <c r="CC108" s="264"/>
      <c r="CD108" s="264"/>
      <c r="CE108" s="264"/>
      <c r="CF108" s="264"/>
      <c r="CG108" s="264"/>
      <c r="CH108" s="264"/>
      <c r="CI108" s="264"/>
      <c r="CJ108" s="264"/>
      <c r="CK108" s="264"/>
      <c r="CL108" s="264"/>
      <c r="CM108" s="314">
        <f>9185.52+12732.36</f>
        <v>21917.88</v>
      </c>
      <c r="CN108" s="314"/>
      <c r="CO108" s="314"/>
      <c r="CP108" s="314"/>
      <c r="CQ108" s="314"/>
      <c r="CR108" s="314"/>
      <c r="CS108" s="314"/>
      <c r="CT108" s="314"/>
      <c r="CU108" s="314"/>
      <c r="CV108" s="314"/>
      <c r="CW108" s="314"/>
      <c r="CX108" s="314"/>
      <c r="CY108" s="314"/>
      <c r="CZ108" s="314"/>
      <c r="DA108" s="314"/>
      <c r="DB108" s="314"/>
      <c r="DC108" s="314"/>
      <c r="DD108" s="136">
        <v>9185.52</v>
      </c>
      <c r="DE108" s="136">
        <f>DD108</f>
        <v>9185.52</v>
      </c>
    </row>
    <row r="109" spans="2:121" s="135" customFormat="1" ht="15" customHeight="1" x14ac:dyDescent="0.2">
      <c r="B109" s="258"/>
      <c r="C109" s="258"/>
      <c r="D109" s="258"/>
      <c r="E109" s="258"/>
      <c r="F109" s="258"/>
      <c r="G109" s="258"/>
      <c r="H109" s="258"/>
      <c r="I109" s="358" t="s">
        <v>344</v>
      </c>
      <c r="J109" s="290"/>
      <c r="K109" s="290"/>
      <c r="L109" s="290"/>
      <c r="M109" s="290"/>
      <c r="N109" s="290"/>
      <c r="O109" s="290"/>
      <c r="P109" s="290"/>
      <c r="Q109" s="290"/>
      <c r="R109" s="290"/>
      <c r="S109" s="290"/>
      <c r="T109" s="290"/>
      <c r="U109" s="290"/>
      <c r="V109" s="290"/>
      <c r="W109" s="290"/>
      <c r="X109" s="290"/>
      <c r="Y109" s="290"/>
      <c r="Z109" s="290"/>
      <c r="AA109" s="290"/>
      <c r="AB109" s="290"/>
      <c r="AC109" s="290"/>
      <c r="AD109" s="290"/>
      <c r="AE109" s="290"/>
      <c r="AF109" s="290"/>
      <c r="AG109" s="290"/>
      <c r="AH109" s="290"/>
      <c r="AI109" s="290"/>
      <c r="AJ109" s="290"/>
      <c r="AK109" s="290"/>
      <c r="AL109" s="290"/>
      <c r="AM109" s="290"/>
      <c r="AN109" s="290"/>
      <c r="AO109" s="290"/>
      <c r="AP109" s="291"/>
      <c r="AQ109" s="264" t="s">
        <v>34</v>
      </c>
      <c r="AR109" s="264"/>
      <c r="AS109" s="264"/>
      <c r="AT109" s="264"/>
      <c r="AU109" s="264"/>
      <c r="AV109" s="264"/>
      <c r="AW109" s="264"/>
      <c r="AX109" s="264"/>
      <c r="AY109" s="264"/>
      <c r="AZ109" s="264"/>
      <c r="BA109" s="264"/>
      <c r="BB109" s="264"/>
      <c r="BC109" s="264"/>
      <c r="BD109" s="264"/>
      <c r="BE109" s="264"/>
      <c r="BF109" s="264"/>
      <c r="BG109" s="264" t="s">
        <v>34</v>
      </c>
      <c r="BH109" s="264"/>
      <c r="BI109" s="264"/>
      <c r="BJ109" s="264"/>
      <c r="BK109" s="264"/>
      <c r="BL109" s="264"/>
      <c r="BM109" s="264"/>
      <c r="BN109" s="264"/>
      <c r="BO109" s="264"/>
      <c r="BP109" s="264"/>
      <c r="BQ109" s="264"/>
      <c r="BR109" s="264"/>
      <c r="BS109" s="264"/>
      <c r="BT109" s="264"/>
      <c r="BU109" s="264"/>
      <c r="BV109" s="264"/>
      <c r="BW109" s="264" t="s">
        <v>34</v>
      </c>
      <c r="BX109" s="264"/>
      <c r="BY109" s="264"/>
      <c r="BZ109" s="264"/>
      <c r="CA109" s="264"/>
      <c r="CB109" s="264"/>
      <c r="CC109" s="264"/>
      <c r="CD109" s="264"/>
      <c r="CE109" s="264"/>
      <c r="CF109" s="264"/>
      <c r="CG109" s="264"/>
      <c r="CH109" s="264"/>
      <c r="CI109" s="264"/>
      <c r="CJ109" s="264"/>
      <c r="CK109" s="264"/>
      <c r="CL109" s="264"/>
      <c r="CM109" s="310">
        <f>CM108+CM107+CM106+CM105+CM103+CM102</f>
        <v>611631.35</v>
      </c>
      <c r="CN109" s="310"/>
      <c r="CO109" s="310"/>
      <c r="CP109" s="310"/>
      <c r="CQ109" s="310"/>
      <c r="CR109" s="310"/>
      <c r="CS109" s="310"/>
      <c r="CT109" s="310"/>
      <c r="CU109" s="310"/>
      <c r="CV109" s="310"/>
      <c r="CW109" s="310"/>
      <c r="CX109" s="310"/>
      <c r="CY109" s="310"/>
      <c r="CZ109" s="310"/>
      <c r="DA109" s="310"/>
      <c r="DB109" s="310"/>
      <c r="DC109" s="310"/>
      <c r="DD109" s="136">
        <f>DD102+DD103+DD105+DD106+DD107+DD108</f>
        <v>598898.99</v>
      </c>
      <c r="DE109" s="136">
        <f>DE102+DE103+DE105+DE106+DE107+DE108</f>
        <v>598898.99</v>
      </c>
    </row>
    <row r="110" spans="2:121" ht="12" customHeight="1" x14ac:dyDescent="0.2"/>
    <row r="111" spans="2:121" s="5" customFormat="1" ht="10.5" x14ac:dyDescent="0.15">
      <c r="B111" s="287" t="s">
        <v>395</v>
      </c>
      <c r="C111" s="287"/>
      <c r="D111" s="287"/>
      <c r="E111" s="287"/>
      <c r="F111" s="287"/>
      <c r="G111" s="287"/>
      <c r="H111" s="287"/>
      <c r="I111" s="287"/>
      <c r="J111" s="287"/>
      <c r="K111" s="287"/>
      <c r="L111" s="287"/>
      <c r="M111" s="287"/>
      <c r="N111" s="287"/>
      <c r="O111" s="287"/>
      <c r="P111" s="287"/>
      <c r="Q111" s="287"/>
      <c r="R111" s="287"/>
      <c r="S111" s="287"/>
      <c r="T111" s="287"/>
      <c r="U111" s="287"/>
      <c r="V111" s="287"/>
      <c r="W111" s="287"/>
      <c r="X111" s="287"/>
      <c r="Y111" s="287"/>
      <c r="Z111" s="287"/>
      <c r="AA111" s="287"/>
      <c r="AB111" s="287"/>
      <c r="AC111" s="287"/>
      <c r="AD111" s="287"/>
      <c r="AE111" s="287"/>
      <c r="AF111" s="287"/>
      <c r="AG111" s="287"/>
      <c r="AH111" s="287"/>
      <c r="AI111" s="287"/>
      <c r="AJ111" s="287"/>
      <c r="AK111" s="287"/>
      <c r="AL111" s="287"/>
      <c r="AM111" s="287"/>
      <c r="AN111" s="287"/>
      <c r="AO111" s="287"/>
      <c r="AP111" s="287"/>
      <c r="AQ111" s="287"/>
      <c r="AR111" s="287"/>
      <c r="AS111" s="287"/>
      <c r="AT111" s="287"/>
      <c r="AU111" s="287"/>
      <c r="AV111" s="287"/>
      <c r="AW111" s="287"/>
      <c r="AX111" s="287"/>
      <c r="AY111" s="287"/>
      <c r="AZ111" s="287"/>
      <c r="BA111" s="287"/>
      <c r="BB111" s="287"/>
      <c r="BC111" s="287"/>
      <c r="BD111" s="287"/>
      <c r="BE111" s="287"/>
      <c r="BF111" s="287"/>
      <c r="BG111" s="287"/>
      <c r="BH111" s="287"/>
      <c r="BI111" s="287"/>
      <c r="BJ111" s="287"/>
      <c r="BK111" s="287"/>
      <c r="BL111" s="287"/>
      <c r="BM111" s="287"/>
      <c r="BN111" s="287"/>
      <c r="BO111" s="287"/>
      <c r="BP111" s="287"/>
      <c r="BQ111" s="287"/>
      <c r="BR111" s="287"/>
      <c r="BS111" s="287"/>
      <c r="BT111" s="287"/>
      <c r="BU111" s="287"/>
      <c r="BV111" s="287"/>
      <c r="BW111" s="287"/>
      <c r="BX111" s="287"/>
      <c r="BY111" s="287"/>
      <c r="BZ111" s="287"/>
      <c r="CA111" s="287"/>
      <c r="CB111" s="287"/>
      <c r="CC111" s="287"/>
      <c r="CD111" s="287"/>
      <c r="CE111" s="287"/>
      <c r="CF111" s="287"/>
      <c r="CG111" s="287"/>
      <c r="CH111" s="287"/>
      <c r="CI111" s="287"/>
      <c r="CJ111" s="287"/>
      <c r="CK111" s="287"/>
      <c r="CL111" s="287"/>
      <c r="CM111" s="287"/>
      <c r="CN111" s="287"/>
      <c r="CO111" s="287"/>
      <c r="CP111" s="287"/>
      <c r="CQ111" s="287"/>
      <c r="CR111" s="287"/>
      <c r="CS111" s="287"/>
      <c r="CT111" s="287"/>
      <c r="CU111" s="287"/>
      <c r="CV111" s="287"/>
      <c r="CW111" s="287"/>
      <c r="CX111" s="287"/>
      <c r="CY111" s="287"/>
      <c r="CZ111" s="287"/>
      <c r="DA111" s="287"/>
      <c r="DB111" s="287"/>
      <c r="DC111" s="287"/>
      <c r="DQ111" s="144"/>
    </row>
    <row r="112" spans="2:121" ht="10.5" customHeight="1" x14ac:dyDescent="0.2"/>
    <row r="113" spans="2:121" s="116" customFormat="1" ht="45" customHeight="1" x14ac:dyDescent="0.2">
      <c r="B113" s="293" t="s">
        <v>339</v>
      </c>
      <c r="C113" s="294"/>
      <c r="D113" s="294"/>
      <c r="E113" s="294"/>
      <c r="F113" s="294"/>
      <c r="G113" s="294"/>
      <c r="H113" s="295"/>
      <c r="I113" s="293" t="s">
        <v>0</v>
      </c>
      <c r="J113" s="294"/>
      <c r="K113" s="294"/>
      <c r="L113" s="294"/>
      <c r="M113" s="294"/>
      <c r="N113" s="294"/>
      <c r="O113" s="294"/>
      <c r="P113" s="294"/>
      <c r="Q113" s="294"/>
      <c r="R113" s="294"/>
      <c r="S113" s="294"/>
      <c r="T113" s="294"/>
      <c r="U113" s="294"/>
      <c r="V113" s="294"/>
      <c r="W113" s="294"/>
      <c r="X113" s="294"/>
      <c r="Y113" s="294"/>
      <c r="Z113" s="294"/>
      <c r="AA113" s="294"/>
      <c r="AB113" s="294"/>
      <c r="AC113" s="294"/>
      <c r="AD113" s="294"/>
      <c r="AE113" s="294"/>
      <c r="AF113" s="294"/>
      <c r="AG113" s="294"/>
      <c r="AH113" s="294"/>
      <c r="AI113" s="294"/>
      <c r="AJ113" s="294"/>
      <c r="AK113" s="294"/>
      <c r="AL113" s="294"/>
      <c r="AM113" s="294"/>
      <c r="AN113" s="294"/>
      <c r="AO113" s="294"/>
      <c r="AP113" s="294"/>
      <c r="AQ113" s="294"/>
      <c r="AR113" s="294"/>
      <c r="AS113" s="294"/>
      <c r="AT113" s="294"/>
      <c r="AU113" s="294"/>
      <c r="AV113" s="294"/>
      <c r="AW113" s="294"/>
      <c r="AX113" s="294"/>
      <c r="AY113" s="294"/>
      <c r="AZ113" s="294"/>
      <c r="BA113" s="294"/>
      <c r="BB113" s="294"/>
      <c r="BC113" s="294"/>
      <c r="BD113" s="295"/>
      <c r="BE113" s="293" t="s">
        <v>396</v>
      </c>
      <c r="BF113" s="294"/>
      <c r="BG113" s="294"/>
      <c r="BH113" s="294"/>
      <c r="BI113" s="294"/>
      <c r="BJ113" s="294"/>
      <c r="BK113" s="294"/>
      <c r="BL113" s="294"/>
      <c r="BM113" s="294"/>
      <c r="BN113" s="294"/>
      <c r="BO113" s="294"/>
      <c r="BP113" s="294"/>
      <c r="BQ113" s="294"/>
      <c r="BR113" s="294"/>
      <c r="BS113" s="294"/>
      <c r="BT113" s="295"/>
      <c r="BU113" s="293" t="s">
        <v>397</v>
      </c>
      <c r="BV113" s="294"/>
      <c r="BW113" s="294"/>
      <c r="BX113" s="294"/>
      <c r="BY113" s="294"/>
      <c r="BZ113" s="294"/>
      <c r="CA113" s="294"/>
      <c r="CB113" s="294"/>
      <c r="CC113" s="294"/>
      <c r="CD113" s="294"/>
      <c r="CE113" s="294"/>
      <c r="CF113" s="294"/>
      <c r="CG113" s="294"/>
      <c r="CH113" s="294"/>
      <c r="CI113" s="294"/>
      <c r="CJ113" s="295"/>
      <c r="CK113" s="259" t="s">
        <v>398</v>
      </c>
      <c r="CL113" s="259"/>
      <c r="CM113" s="259"/>
      <c r="CN113" s="259"/>
      <c r="CO113" s="259"/>
      <c r="CP113" s="259"/>
      <c r="CQ113" s="259"/>
      <c r="CR113" s="259"/>
      <c r="CS113" s="259"/>
      <c r="CT113" s="259"/>
      <c r="CU113" s="259"/>
      <c r="CV113" s="259"/>
      <c r="CW113" s="259"/>
      <c r="CX113" s="259"/>
      <c r="CY113" s="259"/>
      <c r="CZ113" s="259"/>
      <c r="DA113" s="259"/>
      <c r="DB113" s="259"/>
      <c r="DC113" s="259"/>
      <c r="DD113" s="259"/>
      <c r="DE113" s="259"/>
    </row>
    <row r="114" spans="2:121" s="116" customFormat="1" ht="45" customHeight="1" x14ac:dyDescent="0.2">
      <c r="B114" s="296"/>
      <c r="C114" s="297"/>
      <c r="D114" s="297"/>
      <c r="E114" s="297"/>
      <c r="F114" s="297"/>
      <c r="G114" s="297"/>
      <c r="H114" s="298"/>
      <c r="I114" s="296"/>
      <c r="J114" s="297"/>
      <c r="K114" s="297"/>
      <c r="L114" s="297"/>
      <c r="M114" s="297"/>
      <c r="N114" s="297"/>
      <c r="O114" s="297"/>
      <c r="P114" s="297"/>
      <c r="Q114" s="297"/>
      <c r="R114" s="297"/>
      <c r="S114" s="297"/>
      <c r="T114" s="297"/>
      <c r="U114" s="297"/>
      <c r="V114" s="297"/>
      <c r="W114" s="297"/>
      <c r="X114" s="297"/>
      <c r="Y114" s="297"/>
      <c r="Z114" s="297"/>
      <c r="AA114" s="297"/>
      <c r="AB114" s="297"/>
      <c r="AC114" s="297"/>
      <c r="AD114" s="297"/>
      <c r="AE114" s="297"/>
      <c r="AF114" s="297"/>
      <c r="AG114" s="297"/>
      <c r="AH114" s="297"/>
      <c r="AI114" s="297"/>
      <c r="AJ114" s="297"/>
      <c r="AK114" s="297"/>
      <c r="AL114" s="297"/>
      <c r="AM114" s="297"/>
      <c r="AN114" s="297"/>
      <c r="AO114" s="297"/>
      <c r="AP114" s="297"/>
      <c r="AQ114" s="297"/>
      <c r="AR114" s="297"/>
      <c r="AS114" s="297"/>
      <c r="AT114" s="297"/>
      <c r="AU114" s="297"/>
      <c r="AV114" s="297"/>
      <c r="AW114" s="297"/>
      <c r="AX114" s="297"/>
      <c r="AY114" s="297"/>
      <c r="AZ114" s="297"/>
      <c r="BA114" s="297"/>
      <c r="BB114" s="297"/>
      <c r="BC114" s="297"/>
      <c r="BD114" s="298"/>
      <c r="BE114" s="296"/>
      <c r="BF114" s="297"/>
      <c r="BG114" s="297"/>
      <c r="BH114" s="297"/>
      <c r="BI114" s="297"/>
      <c r="BJ114" s="297"/>
      <c r="BK114" s="297"/>
      <c r="BL114" s="297"/>
      <c r="BM114" s="297"/>
      <c r="BN114" s="297"/>
      <c r="BO114" s="297"/>
      <c r="BP114" s="297"/>
      <c r="BQ114" s="297"/>
      <c r="BR114" s="297"/>
      <c r="BS114" s="297"/>
      <c r="BT114" s="298"/>
      <c r="BU114" s="296"/>
      <c r="BV114" s="297"/>
      <c r="BW114" s="297"/>
      <c r="BX114" s="297"/>
      <c r="BY114" s="297"/>
      <c r="BZ114" s="297"/>
      <c r="CA114" s="297"/>
      <c r="CB114" s="297"/>
      <c r="CC114" s="297"/>
      <c r="CD114" s="297"/>
      <c r="CE114" s="297"/>
      <c r="CF114" s="297"/>
      <c r="CG114" s="297"/>
      <c r="CH114" s="297"/>
      <c r="CI114" s="297"/>
      <c r="CJ114" s="298"/>
      <c r="CK114" s="259" t="str">
        <f>CM100</f>
        <v>2023 год</v>
      </c>
      <c r="CL114" s="259"/>
      <c r="CM114" s="259"/>
      <c r="CN114" s="259"/>
      <c r="CO114" s="259"/>
      <c r="CP114" s="259"/>
      <c r="CQ114" s="259"/>
      <c r="CR114" s="259"/>
      <c r="CS114" s="259"/>
      <c r="CT114" s="114"/>
      <c r="CU114" s="114"/>
      <c r="CV114" s="114"/>
      <c r="CW114" s="114"/>
      <c r="CX114" s="114"/>
      <c r="CY114" s="114"/>
      <c r="CZ114" s="114"/>
      <c r="DA114" s="114"/>
      <c r="DB114" s="114"/>
      <c r="DC114" s="114"/>
      <c r="DD114" s="114" t="str">
        <f>DD100</f>
        <v>2024 год</v>
      </c>
      <c r="DE114" s="114" t="str">
        <f>DE100</f>
        <v>2025 год</v>
      </c>
    </row>
    <row r="115" spans="2:121" s="133" customFormat="1" x14ac:dyDescent="0.2">
      <c r="B115" s="289">
        <v>1</v>
      </c>
      <c r="C115" s="289"/>
      <c r="D115" s="289"/>
      <c r="E115" s="289"/>
      <c r="F115" s="289"/>
      <c r="G115" s="289"/>
      <c r="H115" s="289"/>
      <c r="I115" s="289">
        <v>2</v>
      </c>
      <c r="J115" s="289"/>
      <c r="K115" s="289"/>
      <c r="L115" s="289"/>
      <c r="M115" s="289"/>
      <c r="N115" s="289"/>
      <c r="O115" s="289"/>
      <c r="P115" s="289"/>
      <c r="Q115" s="289"/>
      <c r="R115" s="289"/>
      <c r="S115" s="289"/>
      <c r="T115" s="289"/>
      <c r="U115" s="289"/>
      <c r="V115" s="289"/>
      <c r="W115" s="289"/>
      <c r="X115" s="289"/>
      <c r="Y115" s="289"/>
      <c r="Z115" s="289"/>
      <c r="AA115" s="289"/>
      <c r="AB115" s="289"/>
      <c r="AC115" s="289"/>
      <c r="AD115" s="289"/>
      <c r="AE115" s="289"/>
      <c r="AF115" s="289"/>
      <c r="AG115" s="289"/>
      <c r="AH115" s="289"/>
      <c r="AI115" s="289"/>
      <c r="AJ115" s="289"/>
      <c r="AK115" s="289"/>
      <c r="AL115" s="289"/>
      <c r="AM115" s="289"/>
      <c r="AN115" s="289"/>
      <c r="AO115" s="289"/>
      <c r="AP115" s="289"/>
      <c r="AQ115" s="289"/>
      <c r="AR115" s="289"/>
      <c r="AS115" s="289"/>
      <c r="AT115" s="289"/>
      <c r="AU115" s="289"/>
      <c r="AV115" s="289"/>
      <c r="AW115" s="289"/>
      <c r="AX115" s="289"/>
      <c r="AY115" s="289"/>
      <c r="AZ115" s="289"/>
      <c r="BA115" s="289"/>
      <c r="BB115" s="289"/>
      <c r="BC115" s="289"/>
      <c r="BD115" s="289"/>
      <c r="BE115" s="289">
        <v>4</v>
      </c>
      <c r="BF115" s="289"/>
      <c r="BG115" s="289"/>
      <c r="BH115" s="289"/>
      <c r="BI115" s="289"/>
      <c r="BJ115" s="289"/>
      <c r="BK115" s="289"/>
      <c r="BL115" s="289"/>
      <c r="BM115" s="289"/>
      <c r="BN115" s="289"/>
      <c r="BO115" s="289"/>
      <c r="BP115" s="289"/>
      <c r="BQ115" s="289"/>
      <c r="BR115" s="289"/>
      <c r="BS115" s="289"/>
      <c r="BT115" s="289"/>
      <c r="BU115" s="289">
        <v>5</v>
      </c>
      <c r="BV115" s="289"/>
      <c r="BW115" s="289"/>
      <c r="BX115" s="289"/>
      <c r="BY115" s="289"/>
      <c r="BZ115" s="289"/>
      <c r="CA115" s="289"/>
      <c r="CB115" s="289"/>
      <c r="CC115" s="289"/>
      <c r="CD115" s="289"/>
      <c r="CE115" s="289"/>
      <c r="CF115" s="289"/>
      <c r="CG115" s="289"/>
      <c r="CH115" s="289"/>
      <c r="CI115" s="289"/>
      <c r="CJ115" s="289"/>
      <c r="CK115" s="289">
        <v>6</v>
      </c>
      <c r="CL115" s="289"/>
      <c r="CM115" s="289"/>
      <c r="CN115" s="289"/>
      <c r="CO115" s="289"/>
      <c r="CP115" s="289"/>
      <c r="CQ115" s="289"/>
      <c r="CR115" s="289"/>
      <c r="CS115" s="289"/>
      <c r="CT115" s="289"/>
      <c r="CU115" s="289"/>
      <c r="CV115" s="289"/>
      <c r="CW115" s="289"/>
      <c r="CX115" s="289"/>
      <c r="CY115" s="289"/>
      <c r="CZ115" s="289"/>
      <c r="DA115" s="289"/>
      <c r="DB115" s="289"/>
      <c r="DC115" s="289"/>
      <c r="DD115" s="132">
        <v>7</v>
      </c>
      <c r="DE115" s="132">
        <v>8</v>
      </c>
    </row>
    <row r="116" spans="2:121" s="135" customFormat="1" ht="15" customHeight="1" x14ac:dyDescent="0.2">
      <c r="B116" s="258"/>
      <c r="C116" s="258"/>
      <c r="D116" s="258"/>
      <c r="E116" s="258"/>
      <c r="F116" s="258"/>
      <c r="G116" s="258"/>
      <c r="H116" s="258"/>
      <c r="I116" s="290" t="s">
        <v>344</v>
      </c>
      <c r="J116" s="290"/>
      <c r="K116" s="290"/>
      <c r="L116" s="290"/>
      <c r="M116" s="290"/>
      <c r="N116" s="290"/>
      <c r="O116" s="290"/>
      <c r="P116" s="290"/>
      <c r="Q116" s="290"/>
      <c r="R116" s="290"/>
      <c r="S116" s="290"/>
      <c r="T116" s="290"/>
      <c r="U116" s="290"/>
      <c r="V116" s="290"/>
      <c r="W116" s="290"/>
      <c r="X116" s="290"/>
      <c r="Y116" s="290"/>
      <c r="Z116" s="290"/>
      <c r="AA116" s="290"/>
      <c r="AB116" s="290"/>
      <c r="AC116" s="290"/>
      <c r="AD116" s="290"/>
      <c r="AE116" s="290"/>
      <c r="AF116" s="290"/>
      <c r="AG116" s="290"/>
      <c r="AH116" s="290"/>
      <c r="AI116" s="290"/>
      <c r="AJ116" s="290"/>
      <c r="AK116" s="290"/>
      <c r="AL116" s="290"/>
      <c r="AM116" s="290"/>
      <c r="AN116" s="290"/>
      <c r="AO116" s="290"/>
      <c r="AP116" s="290"/>
      <c r="AQ116" s="290"/>
      <c r="AR116" s="290"/>
      <c r="AS116" s="290"/>
      <c r="AT116" s="290"/>
      <c r="AU116" s="290"/>
      <c r="AV116" s="290"/>
      <c r="AW116" s="290"/>
      <c r="AX116" s="290"/>
      <c r="AY116" s="290"/>
      <c r="AZ116" s="290"/>
      <c r="BA116" s="290"/>
      <c r="BB116" s="290"/>
      <c r="BC116" s="290"/>
      <c r="BD116" s="291"/>
      <c r="BE116" s="264" t="s">
        <v>34</v>
      </c>
      <c r="BF116" s="264"/>
      <c r="BG116" s="264"/>
      <c r="BH116" s="264"/>
      <c r="BI116" s="264"/>
      <c r="BJ116" s="264"/>
      <c r="BK116" s="264"/>
      <c r="BL116" s="264"/>
      <c r="BM116" s="264"/>
      <c r="BN116" s="264"/>
      <c r="BO116" s="264"/>
      <c r="BP116" s="264"/>
      <c r="BQ116" s="264"/>
      <c r="BR116" s="264"/>
      <c r="BS116" s="264"/>
      <c r="BT116" s="264"/>
      <c r="BU116" s="264" t="s">
        <v>34</v>
      </c>
      <c r="BV116" s="264"/>
      <c r="BW116" s="264"/>
      <c r="BX116" s="264"/>
      <c r="BY116" s="264"/>
      <c r="BZ116" s="264"/>
      <c r="CA116" s="264"/>
      <c r="CB116" s="264"/>
      <c r="CC116" s="264"/>
      <c r="CD116" s="264"/>
      <c r="CE116" s="264"/>
      <c r="CF116" s="264"/>
      <c r="CG116" s="264"/>
      <c r="CH116" s="264"/>
      <c r="CI116" s="264"/>
      <c r="CJ116" s="264"/>
      <c r="CK116" s="264" t="s">
        <v>34</v>
      </c>
      <c r="CL116" s="264"/>
      <c r="CM116" s="264"/>
      <c r="CN116" s="264"/>
      <c r="CO116" s="264"/>
      <c r="CP116" s="264"/>
      <c r="CQ116" s="264"/>
      <c r="CR116" s="264"/>
      <c r="CS116" s="264"/>
      <c r="CT116" s="264"/>
      <c r="CU116" s="264"/>
      <c r="CV116" s="264"/>
      <c r="CW116" s="264"/>
      <c r="CX116" s="264"/>
      <c r="CY116" s="264"/>
      <c r="CZ116" s="264"/>
      <c r="DA116" s="264"/>
      <c r="DB116" s="264"/>
      <c r="DC116" s="264"/>
      <c r="DD116" s="115" t="s">
        <v>428</v>
      </c>
      <c r="DE116" s="115" t="s">
        <v>428</v>
      </c>
    </row>
    <row r="117" spans="2:121" ht="12" customHeight="1" x14ac:dyDescent="0.2"/>
    <row r="118" spans="2:121" s="5" customFormat="1" ht="10.5" x14ac:dyDescent="0.15">
      <c r="B118" s="287" t="s">
        <v>399</v>
      </c>
      <c r="C118" s="287"/>
      <c r="D118" s="287"/>
      <c r="E118" s="287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W118" s="287"/>
      <c r="X118" s="287"/>
      <c r="Y118" s="287"/>
      <c r="Z118" s="287"/>
      <c r="AA118" s="287"/>
      <c r="AB118" s="287"/>
      <c r="AC118" s="287"/>
      <c r="AD118" s="287"/>
      <c r="AE118" s="287"/>
      <c r="AF118" s="287"/>
      <c r="AG118" s="287"/>
      <c r="AH118" s="287"/>
      <c r="AI118" s="287"/>
      <c r="AJ118" s="287"/>
      <c r="AK118" s="287"/>
      <c r="AL118" s="287"/>
      <c r="AM118" s="287"/>
      <c r="AN118" s="287"/>
      <c r="AO118" s="287"/>
      <c r="AP118" s="287"/>
      <c r="AQ118" s="287"/>
      <c r="AR118" s="287"/>
      <c r="AS118" s="287"/>
      <c r="AT118" s="287"/>
      <c r="AU118" s="287"/>
      <c r="AV118" s="287"/>
      <c r="AW118" s="287"/>
      <c r="AX118" s="287"/>
      <c r="AY118" s="287"/>
      <c r="AZ118" s="287"/>
      <c r="BA118" s="287"/>
      <c r="BB118" s="287"/>
      <c r="BC118" s="287"/>
      <c r="BD118" s="287"/>
      <c r="BE118" s="287"/>
      <c r="BF118" s="287"/>
      <c r="BG118" s="287"/>
      <c r="BH118" s="287"/>
      <c r="BI118" s="287"/>
      <c r="BJ118" s="287"/>
      <c r="BK118" s="287"/>
      <c r="BL118" s="287"/>
      <c r="BM118" s="287"/>
      <c r="BN118" s="287"/>
      <c r="BO118" s="287"/>
      <c r="BP118" s="287"/>
      <c r="BQ118" s="287"/>
      <c r="BR118" s="287"/>
      <c r="BS118" s="287"/>
      <c r="BT118" s="287"/>
      <c r="BU118" s="287"/>
      <c r="BV118" s="287"/>
      <c r="BW118" s="287"/>
      <c r="BX118" s="287"/>
      <c r="BY118" s="287"/>
      <c r="BZ118" s="287"/>
      <c r="CA118" s="287"/>
      <c r="CB118" s="287"/>
      <c r="CC118" s="287"/>
      <c r="CD118" s="287"/>
      <c r="CE118" s="287"/>
      <c r="CF118" s="287"/>
      <c r="CG118" s="287"/>
      <c r="CH118" s="287"/>
      <c r="CI118" s="287"/>
      <c r="CJ118" s="287"/>
      <c r="CK118" s="287"/>
      <c r="CL118" s="287"/>
      <c r="CM118" s="287"/>
      <c r="CN118" s="287"/>
      <c r="CO118" s="287"/>
      <c r="CP118" s="287"/>
      <c r="CQ118" s="287"/>
      <c r="CR118" s="287"/>
      <c r="CS118" s="287"/>
      <c r="CT118" s="287"/>
      <c r="CU118" s="287"/>
      <c r="CV118" s="287"/>
      <c r="CW118" s="287"/>
      <c r="CX118" s="287"/>
      <c r="CY118" s="287"/>
      <c r="CZ118" s="287"/>
      <c r="DA118" s="287"/>
      <c r="DB118" s="287"/>
      <c r="DC118" s="287"/>
    </row>
    <row r="119" spans="2:121" ht="10.5" customHeight="1" x14ac:dyDescent="0.2"/>
    <row r="120" spans="2:121" s="116" customFormat="1" ht="45" customHeight="1" x14ac:dyDescent="0.2">
      <c r="B120" s="293" t="s">
        <v>339</v>
      </c>
      <c r="C120" s="294"/>
      <c r="D120" s="294"/>
      <c r="E120" s="294"/>
      <c r="F120" s="294"/>
      <c r="G120" s="294"/>
      <c r="H120" s="295"/>
      <c r="I120" s="293" t="s">
        <v>363</v>
      </c>
      <c r="J120" s="294"/>
      <c r="K120" s="294"/>
      <c r="L120" s="294"/>
      <c r="M120" s="294"/>
      <c r="N120" s="294"/>
      <c r="O120" s="294"/>
      <c r="P120" s="294"/>
      <c r="Q120" s="294"/>
      <c r="R120" s="294"/>
      <c r="S120" s="294"/>
      <c r="T120" s="294"/>
      <c r="U120" s="294"/>
      <c r="V120" s="294"/>
      <c r="W120" s="294"/>
      <c r="X120" s="294"/>
      <c r="Y120" s="294"/>
      <c r="Z120" s="294"/>
      <c r="AA120" s="294"/>
      <c r="AB120" s="294"/>
      <c r="AC120" s="294"/>
      <c r="AD120" s="294"/>
      <c r="AE120" s="294"/>
      <c r="AF120" s="294"/>
      <c r="AG120" s="294"/>
      <c r="AH120" s="294"/>
      <c r="AI120" s="294"/>
      <c r="AJ120" s="294"/>
      <c r="AK120" s="294"/>
      <c r="AL120" s="294"/>
      <c r="AM120" s="294"/>
      <c r="AN120" s="294"/>
      <c r="AO120" s="294"/>
      <c r="AP120" s="294"/>
      <c r="AQ120" s="294"/>
      <c r="AR120" s="294"/>
      <c r="AS120" s="294"/>
      <c r="AT120" s="294"/>
      <c r="AU120" s="294"/>
      <c r="AV120" s="294"/>
      <c r="AW120" s="294"/>
      <c r="AX120" s="294"/>
      <c r="AY120" s="294"/>
      <c r="AZ120" s="294"/>
      <c r="BA120" s="294"/>
      <c r="BB120" s="294"/>
      <c r="BC120" s="294"/>
      <c r="BD120" s="295"/>
      <c r="BE120" s="293" t="s">
        <v>400</v>
      </c>
      <c r="BF120" s="294"/>
      <c r="BG120" s="294"/>
      <c r="BH120" s="294"/>
      <c r="BI120" s="294"/>
      <c r="BJ120" s="294"/>
      <c r="BK120" s="294"/>
      <c r="BL120" s="294"/>
      <c r="BM120" s="294"/>
      <c r="BN120" s="294"/>
      <c r="BO120" s="294"/>
      <c r="BP120" s="294"/>
      <c r="BQ120" s="294"/>
      <c r="BR120" s="294"/>
      <c r="BS120" s="294"/>
      <c r="BT120" s="295"/>
      <c r="BU120" s="293" t="s">
        <v>401</v>
      </c>
      <c r="BV120" s="294"/>
      <c r="BW120" s="294"/>
      <c r="BX120" s="294"/>
      <c r="BY120" s="294"/>
      <c r="BZ120" s="294"/>
      <c r="CA120" s="294"/>
      <c r="CB120" s="294"/>
      <c r="CC120" s="294"/>
      <c r="CD120" s="294"/>
      <c r="CE120" s="294"/>
      <c r="CF120" s="294"/>
      <c r="CG120" s="294"/>
      <c r="CH120" s="294"/>
      <c r="CI120" s="294"/>
      <c r="CJ120" s="295"/>
      <c r="CK120" s="259" t="s">
        <v>383</v>
      </c>
      <c r="CL120" s="259"/>
      <c r="CM120" s="259"/>
      <c r="CN120" s="259"/>
      <c r="CO120" s="259"/>
      <c r="CP120" s="259"/>
      <c r="CQ120" s="259"/>
      <c r="CR120" s="259"/>
      <c r="CS120" s="259"/>
      <c r="CT120" s="259"/>
      <c r="CU120" s="259"/>
      <c r="CV120" s="259"/>
      <c r="CW120" s="259"/>
      <c r="CX120" s="259"/>
      <c r="CY120" s="259"/>
      <c r="CZ120" s="259"/>
      <c r="DA120" s="259"/>
      <c r="DB120" s="259"/>
      <c r="DC120" s="259"/>
      <c r="DD120" s="259"/>
      <c r="DE120" s="259"/>
    </row>
    <row r="121" spans="2:121" s="116" customFormat="1" ht="19.5" customHeight="1" x14ac:dyDescent="0.2">
      <c r="B121" s="296"/>
      <c r="C121" s="297"/>
      <c r="D121" s="297"/>
      <c r="E121" s="297"/>
      <c r="F121" s="297"/>
      <c r="G121" s="297"/>
      <c r="H121" s="298"/>
      <c r="I121" s="296"/>
      <c r="J121" s="297"/>
      <c r="K121" s="297"/>
      <c r="L121" s="297"/>
      <c r="M121" s="297"/>
      <c r="N121" s="297"/>
      <c r="O121" s="297"/>
      <c r="P121" s="297"/>
      <c r="Q121" s="297"/>
      <c r="R121" s="297"/>
      <c r="S121" s="297"/>
      <c r="T121" s="297"/>
      <c r="U121" s="297"/>
      <c r="V121" s="297"/>
      <c r="W121" s="297"/>
      <c r="X121" s="297"/>
      <c r="Y121" s="297"/>
      <c r="Z121" s="297"/>
      <c r="AA121" s="297"/>
      <c r="AB121" s="297"/>
      <c r="AC121" s="297"/>
      <c r="AD121" s="297"/>
      <c r="AE121" s="297"/>
      <c r="AF121" s="297"/>
      <c r="AG121" s="297"/>
      <c r="AH121" s="297"/>
      <c r="AI121" s="297"/>
      <c r="AJ121" s="297"/>
      <c r="AK121" s="297"/>
      <c r="AL121" s="297"/>
      <c r="AM121" s="297"/>
      <c r="AN121" s="297"/>
      <c r="AO121" s="297"/>
      <c r="AP121" s="297"/>
      <c r="AQ121" s="297"/>
      <c r="AR121" s="297"/>
      <c r="AS121" s="297"/>
      <c r="AT121" s="297"/>
      <c r="AU121" s="297"/>
      <c r="AV121" s="297"/>
      <c r="AW121" s="297"/>
      <c r="AX121" s="297"/>
      <c r="AY121" s="297"/>
      <c r="AZ121" s="297"/>
      <c r="BA121" s="297"/>
      <c r="BB121" s="297"/>
      <c r="BC121" s="297"/>
      <c r="BD121" s="298"/>
      <c r="BE121" s="296"/>
      <c r="BF121" s="297"/>
      <c r="BG121" s="297"/>
      <c r="BH121" s="297"/>
      <c r="BI121" s="297"/>
      <c r="BJ121" s="297"/>
      <c r="BK121" s="297"/>
      <c r="BL121" s="297"/>
      <c r="BM121" s="297"/>
      <c r="BN121" s="297"/>
      <c r="BO121" s="297"/>
      <c r="BP121" s="297"/>
      <c r="BQ121" s="297"/>
      <c r="BR121" s="297"/>
      <c r="BS121" s="297"/>
      <c r="BT121" s="298"/>
      <c r="BU121" s="296"/>
      <c r="BV121" s="297"/>
      <c r="BW121" s="297"/>
      <c r="BX121" s="297"/>
      <c r="BY121" s="297"/>
      <c r="BZ121" s="297"/>
      <c r="CA121" s="297"/>
      <c r="CB121" s="297"/>
      <c r="CC121" s="297"/>
      <c r="CD121" s="297"/>
      <c r="CE121" s="297"/>
      <c r="CF121" s="297"/>
      <c r="CG121" s="297"/>
      <c r="CH121" s="297"/>
      <c r="CI121" s="297"/>
      <c r="CJ121" s="298"/>
      <c r="CK121" s="259" t="str">
        <f>CK114</f>
        <v>2023 год</v>
      </c>
      <c r="CL121" s="259"/>
      <c r="CM121" s="259"/>
      <c r="CN121" s="259"/>
      <c r="CO121" s="259"/>
      <c r="CP121" s="259"/>
      <c r="CQ121" s="259"/>
      <c r="CR121" s="259"/>
      <c r="CS121" s="259"/>
      <c r="CT121" s="114"/>
      <c r="CU121" s="114"/>
      <c r="CV121" s="114"/>
      <c r="CW121" s="114"/>
      <c r="CX121" s="114"/>
      <c r="CY121" s="114"/>
      <c r="CZ121" s="114"/>
      <c r="DA121" s="114"/>
      <c r="DB121" s="114"/>
      <c r="DC121" s="114"/>
      <c r="DD121" s="114" t="str">
        <f>DD114</f>
        <v>2024 год</v>
      </c>
      <c r="DE121" s="114" t="str">
        <f>DE114</f>
        <v>2025 год</v>
      </c>
    </row>
    <row r="122" spans="2:121" s="133" customFormat="1" x14ac:dyDescent="0.2">
      <c r="B122" s="289">
        <v>1</v>
      </c>
      <c r="C122" s="289"/>
      <c r="D122" s="289"/>
      <c r="E122" s="289"/>
      <c r="F122" s="289"/>
      <c r="G122" s="289"/>
      <c r="H122" s="289"/>
      <c r="I122" s="289">
        <v>2</v>
      </c>
      <c r="J122" s="289"/>
      <c r="K122" s="289"/>
      <c r="L122" s="289"/>
      <c r="M122" s="289"/>
      <c r="N122" s="289"/>
      <c r="O122" s="289"/>
      <c r="P122" s="289"/>
      <c r="Q122" s="289"/>
      <c r="R122" s="289"/>
      <c r="S122" s="289"/>
      <c r="T122" s="289"/>
      <c r="U122" s="289"/>
      <c r="V122" s="289"/>
      <c r="W122" s="289"/>
      <c r="X122" s="289"/>
      <c r="Y122" s="289"/>
      <c r="Z122" s="289"/>
      <c r="AA122" s="289"/>
      <c r="AB122" s="289"/>
      <c r="AC122" s="289"/>
      <c r="AD122" s="289"/>
      <c r="AE122" s="289"/>
      <c r="AF122" s="289"/>
      <c r="AG122" s="289"/>
      <c r="AH122" s="289"/>
      <c r="AI122" s="289"/>
      <c r="AJ122" s="289"/>
      <c r="AK122" s="289"/>
      <c r="AL122" s="289"/>
      <c r="AM122" s="289"/>
      <c r="AN122" s="289"/>
      <c r="AO122" s="289"/>
      <c r="AP122" s="289"/>
      <c r="AQ122" s="289"/>
      <c r="AR122" s="289"/>
      <c r="AS122" s="289"/>
      <c r="AT122" s="289"/>
      <c r="AU122" s="289"/>
      <c r="AV122" s="289"/>
      <c r="AW122" s="289"/>
      <c r="AX122" s="289"/>
      <c r="AY122" s="289"/>
      <c r="AZ122" s="289"/>
      <c r="BA122" s="289"/>
      <c r="BB122" s="289"/>
      <c r="BC122" s="289"/>
      <c r="BD122" s="289"/>
      <c r="BE122" s="289">
        <v>3</v>
      </c>
      <c r="BF122" s="289"/>
      <c r="BG122" s="289"/>
      <c r="BH122" s="289"/>
      <c r="BI122" s="289"/>
      <c r="BJ122" s="289"/>
      <c r="BK122" s="289"/>
      <c r="BL122" s="289"/>
      <c r="BM122" s="289"/>
      <c r="BN122" s="289"/>
      <c r="BO122" s="289"/>
      <c r="BP122" s="289"/>
      <c r="BQ122" s="289"/>
      <c r="BR122" s="289"/>
      <c r="BS122" s="289"/>
      <c r="BT122" s="289"/>
      <c r="BU122" s="329">
        <v>4</v>
      </c>
      <c r="BV122" s="329"/>
      <c r="BW122" s="329"/>
      <c r="BX122" s="329"/>
      <c r="BY122" s="329"/>
      <c r="BZ122" s="329"/>
      <c r="CA122" s="329"/>
      <c r="CB122" s="329"/>
      <c r="CC122" s="329"/>
      <c r="CD122" s="329"/>
      <c r="CE122" s="329"/>
      <c r="CF122" s="329"/>
      <c r="CG122" s="329"/>
      <c r="CH122" s="329"/>
      <c r="CI122" s="329"/>
      <c r="CJ122" s="329"/>
      <c r="CK122" s="329">
        <v>5</v>
      </c>
      <c r="CL122" s="329"/>
      <c r="CM122" s="329"/>
      <c r="CN122" s="329"/>
      <c r="CO122" s="329"/>
      <c r="CP122" s="329"/>
      <c r="CQ122" s="329"/>
      <c r="CR122" s="329"/>
      <c r="CS122" s="329"/>
      <c r="CT122" s="329"/>
      <c r="CU122" s="329"/>
      <c r="CV122" s="329"/>
      <c r="CW122" s="329"/>
      <c r="CX122" s="329"/>
      <c r="CY122" s="329"/>
      <c r="CZ122" s="329"/>
      <c r="DA122" s="329"/>
      <c r="DB122" s="329"/>
      <c r="DC122" s="329"/>
      <c r="DD122" s="145">
        <v>6</v>
      </c>
      <c r="DE122" s="145">
        <v>7</v>
      </c>
    </row>
    <row r="123" spans="2:121" s="135" customFormat="1" ht="15" customHeight="1" x14ac:dyDescent="0.2">
      <c r="B123" s="260" t="s">
        <v>6</v>
      </c>
      <c r="C123" s="260"/>
      <c r="D123" s="260"/>
      <c r="E123" s="260"/>
      <c r="F123" s="260"/>
      <c r="G123" s="260"/>
      <c r="H123" s="260"/>
      <c r="I123" s="330" t="s">
        <v>402</v>
      </c>
      <c r="J123" s="330"/>
      <c r="K123" s="330"/>
      <c r="L123" s="330"/>
      <c r="M123" s="330"/>
      <c r="N123" s="330"/>
      <c r="O123" s="330"/>
      <c r="P123" s="330"/>
      <c r="Q123" s="330"/>
      <c r="R123" s="330"/>
      <c r="S123" s="330"/>
      <c r="T123" s="330"/>
      <c r="U123" s="330"/>
      <c r="V123" s="330"/>
      <c r="W123" s="330"/>
      <c r="X123" s="330"/>
      <c r="Y123" s="330"/>
      <c r="Z123" s="330"/>
      <c r="AA123" s="330"/>
      <c r="AB123" s="330"/>
      <c r="AC123" s="330"/>
      <c r="AD123" s="330"/>
      <c r="AE123" s="330"/>
      <c r="AF123" s="330"/>
      <c r="AG123" s="330"/>
      <c r="AH123" s="330"/>
      <c r="AI123" s="330"/>
      <c r="AJ123" s="330"/>
      <c r="AK123" s="330"/>
      <c r="AL123" s="330"/>
      <c r="AM123" s="330"/>
      <c r="AN123" s="330"/>
      <c r="AO123" s="330"/>
      <c r="AP123" s="330"/>
      <c r="AQ123" s="330"/>
      <c r="AR123" s="330"/>
      <c r="AS123" s="330"/>
      <c r="AT123" s="330"/>
      <c r="AU123" s="330"/>
      <c r="AV123" s="330"/>
      <c r="AW123" s="330"/>
      <c r="AX123" s="330"/>
      <c r="AY123" s="330"/>
      <c r="AZ123" s="330"/>
      <c r="BA123" s="330"/>
      <c r="BB123" s="330"/>
      <c r="BC123" s="330"/>
      <c r="BD123" s="330"/>
      <c r="BE123" s="314">
        <f>CK123/BU123</f>
        <v>1551.9399999999998</v>
      </c>
      <c r="BF123" s="314"/>
      <c r="BG123" s="314"/>
      <c r="BH123" s="314"/>
      <c r="BI123" s="314"/>
      <c r="BJ123" s="314"/>
      <c r="BK123" s="314"/>
      <c r="BL123" s="314"/>
      <c r="BM123" s="314"/>
      <c r="BN123" s="314"/>
      <c r="BO123" s="314"/>
      <c r="BP123" s="314"/>
      <c r="BQ123" s="314"/>
      <c r="BR123" s="314"/>
      <c r="BS123" s="314"/>
      <c r="BT123" s="314"/>
      <c r="BU123" s="331">
        <v>6</v>
      </c>
      <c r="BV123" s="331"/>
      <c r="BW123" s="331"/>
      <c r="BX123" s="331"/>
      <c r="BY123" s="331"/>
      <c r="BZ123" s="331"/>
      <c r="CA123" s="331"/>
      <c r="CB123" s="331"/>
      <c r="CC123" s="331"/>
      <c r="CD123" s="331"/>
      <c r="CE123" s="331"/>
      <c r="CF123" s="331"/>
      <c r="CG123" s="331"/>
      <c r="CH123" s="331"/>
      <c r="CI123" s="331"/>
      <c r="CJ123" s="331"/>
      <c r="CK123" s="314">
        <v>9311.64</v>
      </c>
      <c r="CL123" s="314"/>
      <c r="CM123" s="314"/>
      <c r="CN123" s="314"/>
      <c r="CO123" s="314"/>
      <c r="CP123" s="314"/>
      <c r="CQ123" s="314"/>
      <c r="CR123" s="314"/>
      <c r="CS123" s="314"/>
      <c r="CT123" s="314"/>
      <c r="CU123" s="314"/>
      <c r="CV123" s="314"/>
      <c r="CW123" s="314"/>
      <c r="CX123" s="314"/>
      <c r="CY123" s="314"/>
      <c r="CZ123" s="314"/>
      <c r="DA123" s="314"/>
      <c r="DB123" s="314"/>
      <c r="DC123" s="314"/>
      <c r="DD123" s="203">
        <f>CK123</f>
        <v>9311.64</v>
      </c>
      <c r="DE123" s="203">
        <f>CK123</f>
        <v>9311.64</v>
      </c>
    </row>
    <row r="124" spans="2:121" s="135" customFormat="1" ht="15" customHeight="1" x14ac:dyDescent="0.2">
      <c r="B124" s="260" t="s">
        <v>7</v>
      </c>
      <c r="C124" s="260"/>
      <c r="D124" s="260"/>
      <c r="E124" s="260"/>
      <c r="F124" s="260"/>
      <c r="G124" s="260"/>
      <c r="H124" s="260"/>
      <c r="I124" s="330" t="s">
        <v>403</v>
      </c>
      <c r="J124" s="330"/>
      <c r="K124" s="330"/>
      <c r="L124" s="330"/>
      <c r="M124" s="330"/>
      <c r="N124" s="330"/>
      <c r="O124" s="330"/>
      <c r="P124" s="330"/>
      <c r="Q124" s="330"/>
      <c r="R124" s="330"/>
      <c r="S124" s="330"/>
      <c r="T124" s="330"/>
      <c r="U124" s="330"/>
      <c r="V124" s="330"/>
      <c r="W124" s="330"/>
      <c r="X124" s="330"/>
      <c r="Y124" s="330"/>
      <c r="Z124" s="330"/>
      <c r="AA124" s="330"/>
      <c r="AB124" s="330"/>
      <c r="AC124" s="330"/>
      <c r="AD124" s="330"/>
      <c r="AE124" s="330"/>
      <c r="AF124" s="330"/>
      <c r="AG124" s="330"/>
      <c r="AH124" s="330"/>
      <c r="AI124" s="330"/>
      <c r="AJ124" s="330"/>
      <c r="AK124" s="330"/>
      <c r="AL124" s="330"/>
      <c r="AM124" s="330"/>
      <c r="AN124" s="330"/>
      <c r="AO124" s="330"/>
      <c r="AP124" s="330"/>
      <c r="AQ124" s="330"/>
      <c r="AR124" s="330"/>
      <c r="AS124" s="330"/>
      <c r="AT124" s="330"/>
      <c r="AU124" s="330"/>
      <c r="AV124" s="330"/>
      <c r="AW124" s="330"/>
      <c r="AX124" s="330"/>
      <c r="AY124" s="330"/>
      <c r="AZ124" s="330"/>
      <c r="BA124" s="330"/>
      <c r="BB124" s="330"/>
      <c r="BC124" s="330"/>
      <c r="BD124" s="330"/>
      <c r="BE124" s="314">
        <f>CK124/BU124</f>
        <v>2021</v>
      </c>
      <c r="BF124" s="314"/>
      <c r="BG124" s="314"/>
      <c r="BH124" s="314"/>
      <c r="BI124" s="314"/>
      <c r="BJ124" s="314"/>
      <c r="BK124" s="314"/>
      <c r="BL124" s="314"/>
      <c r="BM124" s="314"/>
      <c r="BN124" s="314"/>
      <c r="BO124" s="314"/>
      <c r="BP124" s="314"/>
      <c r="BQ124" s="314"/>
      <c r="BR124" s="314"/>
      <c r="BS124" s="314"/>
      <c r="BT124" s="314"/>
      <c r="BU124" s="331">
        <v>1</v>
      </c>
      <c r="BV124" s="331"/>
      <c r="BW124" s="331"/>
      <c r="BX124" s="331"/>
      <c r="BY124" s="331"/>
      <c r="BZ124" s="331"/>
      <c r="CA124" s="331"/>
      <c r="CB124" s="331"/>
      <c r="CC124" s="331"/>
      <c r="CD124" s="331"/>
      <c r="CE124" s="331"/>
      <c r="CF124" s="331"/>
      <c r="CG124" s="331"/>
      <c r="CH124" s="331"/>
      <c r="CI124" s="331"/>
      <c r="CJ124" s="331"/>
      <c r="CK124" s="314">
        <v>2021</v>
      </c>
      <c r="CL124" s="314"/>
      <c r="CM124" s="314"/>
      <c r="CN124" s="314"/>
      <c r="CO124" s="314"/>
      <c r="CP124" s="314"/>
      <c r="CQ124" s="314"/>
      <c r="CR124" s="314"/>
      <c r="CS124" s="314"/>
      <c r="CT124" s="314"/>
      <c r="CU124" s="314"/>
      <c r="CV124" s="314"/>
      <c r="CW124" s="314"/>
      <c r="CX124" s="314"/>
      <c r="CY124" s="314"/>
      <c r="CZ124" s="314"/>
      <c r="DA124" s="314"/>
      <c r="DB124" s="314"/>
      <c r="DC124" s="314"/>
      <c r="DD124" s="203">
        <f>CK124</f>
        <v>2021</v>
      </c>
      <c r="DE124" s="203">
        <f>DD124</f>
        <v>2021</v>
      </c>
      <c r="DQ124" s="143"/>
    </row>
    <row r="125" spans="2:121" s="135" customFormat="1" ht="15" hidden="1" customHeight="1" x14ac:dyDescent="0.2">
      <c r="B125" s="332" t="s">
        <v>9</v>
      </c>
      <c r="C125" s="333"/>
      <c r="D125" s="333"/>
      <c r="E125" s="333"/>
      <c r="F125" s="333"/>
      <c r="G125" s="333"/>
      <c r="H125" s="334"/>
      <c r="I125" s="330" t="s">
        <v>404</v>
      </c>
      <c r="J125" s="330"/>
      <c r="K125" s="330"/>
      <c r="L125" s="330"/>
      <c r="M125" s="330"/>
      <c r="N125" s="330"/>
      <c r="O125" s="330"/>
      <c r="P125" s="330"/>
      <c r="Q125" s="330"/>
      <c r="R125" s="330"/>
      <c r="S125" s="330"/>
      <c r="T125" s="330"/>
      <c r="U125" s="330"/>
      <c r="V125" s="330"/>
      <c r="W125" s="330"/>
      <c r="X125" s="330"/>
      <c r="Y125" s="330"/>
      <c r="Z125" s="330"/>
      <c r="AA125" s="330"/>
      <c r="AB125" s="330"/>
      <c r="AC125" s="330"/>
      <c r="AD125" s="330"/>
      <c r="AE125" s="330"/>
      <c r="AF125" s="330"/>
      <c r="AG125" s="330"/>
      <c r="AH125" s="330"/>
      <c r="AI125" s="330"/>
      <c r="AJ125" s="330"/>
      <c r="AK125" s="330"/>
      <c r="AL125" s="330"/>
      <c r="AM125" s="330"/>
      <c r="AN125" s="330"/>
      <c r="AO125" s="330"/>
      <c r="AP125" s="330"/>
      <c r="AQ125" s="330"/>
      <c r="AR125" s="330"/>
      <c r="AS125" s="330"/>
      <c r="AT125" s="330"/>
      <c r="AU125" s="330"/>
      <c r="AV125" s="330"/>
      <c r="AW125" s="330"/>
      <c r="AX125" s="330"/>
      <c r="AY125" s="330"/>
      <c r="AZ125" s="330"/>
      <c r="BA125" s="330"/>
      <c r="BB125" s="330"/>
      <c r="BC125" s="330"/>
      <c r="BD125" s="330"/>
      <c r="BE125" s="314"/>
      <c r="BF125" s="314"/>
      <c r="BG125" s="314"/>
      <c r="BH125" s="314"/>
      <c r="BI125" s="314"/>
      <c r="BJ125" s="314"/>
      <c r="BK125" s="314"/>
      <c r="BL125" s="314"/>
      <c r="BM125" s="314"/>
      <c r="BN125" s="314"/>
      <c r="BO125" s="314"/>
      <c r="BP125" s="314"/>
      <c r="BQ125" s="314"/>
      <c r="BR125" s="314"/>
      <c r="BS125" s="314"/>
      <c r="BT125" s="314"/>
      <c r="BU125" s="331"/>
      <c r="BV125" s="331"/>
      <c r="BW125" s="331"/>
      <c r="BX125" s="331"/>
      <c r="BY125" s="331"/>
      <c r="BZ125" s="331"/>
      <c r="CA125" s="331"/>
      <c r="CB125" s="331"/>
      <c r="CC125" s="331"/>
      <c r="CD125" s="331"/>
      <c r="CE125" s="331"/>
      <c r="CF125" s="331"/>
      <c r="CG125" s="331"/>
      <c r="CH125" s="331"/>
      <c r="CI125" s="331"/>
      <c r="CJ125" s="331"/>
      <c r="CK125" s="314"/>
      <c r="CL125" s="314"/>
      <c r="CM125" s="314"/>
      <c r="CN125" s="314"/>
      <c r="CO125" s="314"/>
      <c r="CP125" s="314"/>
      <c r="CQ125" s="314"/>
      <c r="CR125" s="314"/>
      <c r="CS125" s="314"/>
      <c r="CT125" s="314"/>
      <c r="CU125" s="314"/>
      <c r="CV125" s="314"/>
      <c r="CW125" s="314"/>
      <c r="CX125" s="314"/>
      <c r="CY125" s="314"/>
      <c r="CZ125" s="314"/>
      <c r="DA125" s="314"/>
      <c r="DB125" s="314"/>
      <c r="DC125" s="314"/>
      <c r="DD125" s="203"/>
      <c r="DE125" s="203"/>
    </row>
    <row r="126" spans="2:121" s="135" customFormat="1" ht="15" customHeight="1" x14ac:dyDescent="0.2">
      <c r="B126" s="332" t="s">
        <v>8</v>
      </c>
      <c r="C126" s="333"/>
      <c r="D126" s="333"/>
      <c r="E126" s="333"/>
      <c r="F126" s="333"/>
      <c r="G126" s="333"/>
      <c r="H126" s="334"/>
      <c r="I126" s="330" t="s">
        <v>405</v>
      </c>
      <c r="J126" s="330"/>
      <c r="K126" s="330"/>
      <c r="L126" s="330"/>
      <c r="M126" s="330"/>
      <c r="N126" s="330"/>
      <c r="O126" s="330"/>
      <c r="P126" s="330"/>
      <c r="Q126" s="330"/>
      <c r="R126" s="330"/>
      <c r="S126" s="330"/>
      <c r="T126" s="330"/>
      <c r="U126" s="330"/>
      <c r="V126" s="330"/>
      <c r="W126" s="330"/>
      <c r="X126" s="330"/>
      <c r="Y126" s="330"/>
      <c r="Z126" s="330"/>
      <c r="AA126" s="330"/>
      <c r="AB126" s="330"/>
      <c r="AC126" s="330"/>
      <c r="AD126" s="330"/>
      <c r="AE126" s="330"/>
      <c r="AF126" s="330"/>
      <c r="AG126" s="330"/>
      <c r="AH126" s="330"/>
      <c r="AI126" s="330"/>
      <c r="AJ126" s="330"/>
      <c r="AK126" s="330"/>
      <c r="AL126" s="330"/>
      <c r="AM126" s="330"/>
      <c r="AN126" s="330"/>
      <c r="AO126" s="330"/>
      <c r="AP126" s="330"/>
      <c r="AQ126" s="330"/>
      <c r="AR126" s="330"/>
      <c r="AS126" s="330"/>
      <c r="AT126" s="330"/>
      <c r="AU126" s="330"/>
      <c r="AV126" s="330"/>
      <c r="AW126" s="330"/>
      <c r="AX126" s="330"/>
      <c r="AY126" s="330"/>
      <c r="AZ126" s="330"/>
      <c r="BA126" s="330"/>
      <c r="BB126" s="330"/>
      <c r="BC126" s="330"/>
      <c r="BD126" s="330"/>
      <c r="BE126" s="314">
        <f>CK126/BU126</f>
        <v>1500</v>
      </c>
      <c r="BF126" s="314"/>
      <c r="BG126" s="314"/>
      <c r="BH126" s="314"/>
      <c r="BI126" s="314"/>
      <c r="BJ126" s="314"/>
      <c r="BK126" s="314"/>
      <c r="BL126" s="314"/>
      <c r="BM126" s="314"/>
      <c r="BN126" s="314"/>
      <c r="BO126" s="314"/>
      <c r="BP126" s="314"/>
      <c r="BQ126" s="314"/>
      <c r="BR126" s="314"/>
      <c r="BS126" s="314"/>
      <c r="BT126" s="314"/>
      <c r="BU126" s="331">
        <v>12</v>
      </c>
      <c r="BV126" s="331"/>
      <c r="BW126" s="331"/>
      <c r="BX126" s="331"/>
      <c r="BY126" s="331"/>
      <c r="BZ126" s="331"/>
      <c r="CA126" s="331"/>
      <c r="CB126" s="331"/>
      <c r="CC126" s="331"/>
      <c r="CD126" s="331"/>
      <c r="CE126" s="331"/>
      <c r="CF126" s="331"/>
      <c r="CG126" s="331"/>
      <c r="CH126" s="331"/>
      <c r="CI126" s="331"/>
      <c r="CJ126" s="331"/>
      <c r="CK126" s="314">
        <v>18000</v>
      </c>
      <c r="CL126" s="314"/>
      <c r="CM126" s="314"/>
      <c r="CN126" s="314"/>
      <c r="CO126" s="314"/>
      <c r="CP126" s="314"/>
      <c r="CQ126" s="314"/>
      <c r="CR126" s="314"/>
      <c r="CS126" s="314"/>
      <c r="CT126" s="314"/>
      <c r="CU126" s="314"/>
      <c r="CV126" s="314"/>
      <c r="CW126" s="314"/>
      <c r="CX126" s="314"/>
      <c r="CY126" s="314"/>
      <c r="CZ126" s="314"/>
      <c r="DA126" s="314"/>
      <c r="DB126" s="314"/>
      <c r="DC126" s="314"/>
      <c r="DD126" s="203">
        <f>CK126</f>
        <v>18000</v>
      </c>
      <c r="DE126" s="203">
        <f>DD126</f>
        <v>18000</v>
      </c>
      <c r="DQ126" s="146"/>
    </row>
    <row r="127" spans="2:121" s="135" customFormat="1" ht="15" customHeight="1" x14ac:dyDescent="0.2">
      <c r="B127" s="332" t="s">
        <v>9</v>
      </c>
      <c r="C127" s="333"/>
      <c r="D127" s="333"/>
      <c r="E127" s="333"/>
      <c r="F127" s="333"/>
      <c r="G127" s="333"/>
      <c r="H127" s="334"/>
      <c r="I127" s="330" t="s">
        <v>406</v>
      </c>
      <c r="J127" s="330"/>
      <c r="K127" s="330"/>
      <c r="L127" s="330"/>
      <c r="M127" s="330"/>
      <c r="N127" s="330"/>
      <c r="O127" s="330"/>
      <c r="P127" s="330"/>
      <c r="Q127" s="330"/>
      <c r="R127" s="330"/>
      <c r="S127" s="330"/>
      <c r="T127" s="330"/>
      <c r="U127" s="330"/>
      <c r="V127" s="330"/>
      <c r="W127" s="330"/>
      <c r="X127" s="330"/>
      <c r="Y127" s="330"/>
      <c r="Z127" s="330"/>
      <c r="AA127" s="330"/>
      <c r="AB127" s="330"/>
      <c r="AC127" s="330"/>
      <c r="AD127" s="330"/>
      <c r="AE127" s="330"/>
      <c r="AF127" s="330"/>
      <c r="AG127" s="330"/>
      <c r="AH127" s="330"/>
      <c r="AI127" s="330"/>
      <c r="AJ127" s="330"/>
      <c r="AK127" s="330"/>
      <c r="AL127" s="330"/>
      <c r="AM127" s="330"/>
      <c r="AN127" s="330"/>
      <c r="AO127" s="330"/>
      <c r="AP127" s="330"/>
      <c r="AQ127" s="330"/>
      <c r="AR127" s="330"/>
      <c r="AS127" s="330"/>
      <c r="AT127" s="330"/>
      <c r="AU127" s="330"/>
      <c r="AV127" s="330"/>
      <c r="AW127" s="330"/>
      <c r="AX127" s="330"/>
      <c r="AY127" s="330"/>
      <c r="AZ127" s="330"/>
      <c r="BA127" s="330"/>
      <c r="BB127" s="330"/>
      <c r="BC127" s="330"/>
      <c r="BD127" s="330"/>
      <c r="BE127" s="314">
        <f>CK127/BU127</f>
        <v>764.80000000000007</v>
      </c>
      <c r="BF127" s="314"/>
      <c r="BG127" s="314"/>
      <c r="BH127" s="314"/>
      <c r="BI127" s="314"/>
      <c r="BJ127" s="314"/>
      <c r="BK127" s="314"/>
      <c r="BL127" s="314"/>
      <c r="BM127" s="314"/>
      <c r="BN127" s="314"/>
      <c r="BO127" s="314"/>
      <c r="BP127" s="314"/>
      <c r="BQ127" s="314"/>
      <c r="BR127" s="314"/>
      <c r="BS127" s="314"/>
      <c r="BT127" s="314"/>
      <c r="BU127" s="331">
        <v>12</v>
      </c>
      <c r="BV127" s="331"/>
      <c r="BW127" s="331"/>
      <c r="BX127" s="331"/>
      <c r="BY127" s="331"/>
      <c r="BZ127" s="331"/>
      <c r="CA127" s="331"/>
      <c r="CB127" s="331"/>
      <c r="CC127" s="331"/>
      <c r="CD127" s="331"/>
      <c r="CE127" s="331"/>
      <c r="CF127" s="331"/>
      <c r="CG127" s="331"/>
      <c r="CH127" s="331"/>
      <c r="CI127" s="331"/>
      <c r="CJ127" s="331"/>
      <c r="CK127" s="314">
        <v>9177.6</v>
      </c>
      <c r="CL127" s="314"/>
      <c r="CM127" s="314"/>
      <c r="CN127" s="314"/>
      <c r="CO127" s="314"/>
      <c r="CP127" s="314"/>
      <c r="CQ127" s="314"/>
      <c r="CR127" s="314"/>
      <c r="CS127" s="314"/>
      <c r="CT127" s="314"/>
      <c r="CU127" s="314"/>
      <c r="CV127" s="314"/>
      <c r="CW127" s="314"/>
      <c r="CX127" s="314"/>
      <c r="CY127" s="314"/>
      <c r="CZ127" s="314"/>
      <c r="DA127" s="314"/>
      <c r="DB127" s="314"/>
      <c r="DC127" s="314"/>
      <c r="DD127" s="203">
        <f>CK127</f>
        <v>9177.6</v>
      </c>
      <c r="DE127" s="203">
        <f>DD127</f>
        <v>9177.6</v>
      </c>
      <c r="DQ127" s="147"/>
    </row>
    <row r="128" spans="2:121" s="135" customFormat="1" ht="15" hidden="1" customHeight="1" x14ac:dyDescent="0.2">
      <c r="B128" s="332" t="s">
        <v>13</v>
      </c>
      <c r="C128" s="333"/>
      <c r="D128" s="333"/>
      <c r="E128" s="333"/>
      <c r="F128" s="333"/>
      <c r="G128" s="333"/>
      <c r="H128" s="334"/>
      <c r="I128" s="330"/>
      <c r="J128" s="330"/>
      <c r="K128" s="330"/>
      <c r="L128" s="330"/>
      <c r="M128" s="330"/>
      <c r="N128" s="330"/>
      <c r="O128" s="330"/>
      <c r="P128" s="330"/>
      <c r="Q128" s="330"/>
      <c r="R128" s="330"/>
      <c r="S128" s="330"/>
      <c r="T128" s="330"/>
      <c r="U128" s="330"/>
      <c r="V128" s="330"/>
      <c r="W128" s="330"/>
      <c r="X128" s="330"/>
      <c r="Y128" s="330"/>
      <c r="Z128" s="330"/>
      <c r="AA128" s="330"/>
      <c r="AB128" s="330"/>
      <c r="AC128" s="330"/>
      <c r="AD128" s="330"/>
      <c r="AE128" s="330"/>
      <c r="AF128" s="330"/>
      <c r="AG128" s="330"/>
      <c r="AH128" s="330"/>
      <c r="AI128" s="330"/>
      <c r="AJ128" s="330"/>
      <c r="AK128" s="330"/>
      <c r="AL128" s="330"/>
      <c r="AM128" s="330"/>
      <c r="AN128" s="330"/>
      <c r="AO128" s="330"/>
      <c r="AP128" s="330"/>
      <c r="AQ128" s="330"/>
      <c r="AR128" s="330"/>
      <c r="AS128" s="330"/>
      <c r="AT128" s="330"/>
      <c r="AU128" s="330"/>
      <c r="AV128" s="330"/>
      <c r="AW128" s="330"/>
      <c r="AX128" s="330"/>
      <c r="AY128" s="330"/>
      <c r="AZ128" s="330"/>
      <c r="BA128" s="330"/>
      <c r="BB128" s="330"/>
      <c r="BC128" s="330"/>
      <c r="BD128" s="330"/>
      <c r="BE128" s="335"/>
      <c r="BF128" s="336"/>
      <c r="BG128" s="336"/>
      <c r="BH128" s="336"/>
      <c r="BI128" s="336"/>
      <c r="BJ128" s="336"/>
      <c r="BK128" s="336"/>
      <c r="BL128" s="336"/>
      <c r="BM128" s="336"/>
      <c r="BN128" s="336"/>
      <c r="BO128" s="336"/>
      <c r="BP128" s="336"/>
      <c r="BQ128" s="336"/>
      <c r="BR128" s="336"/>
      <c r="BS128" s="336"/>
      <c r="BT128" s="337"/>
      <c r="BU128" s="331">
        <v>1</v>
      </c>
      <c r="BV128" s="331"/>
      <c r="BW128" s="331"/>
      <c r="BX128" s="331"/>
      <c r="BY128" s="331"/>
      <c r="BZ128" s="331"/>
      <c r="CA128" s="331"/>
      <c r="CB128" s="331"/>
      <c r="CC128" s="331"/>
      <c r="CD128" s="331"/>
      <c r="CE128" s="331"/>
      <c r="CF128" s="331"/>
      <c r="CG128" s="331"/>
      <c r="CH128" s="331"/>
      <c r="CI128" s="331"/>
      <c r="CJ128" s="331"/>
      <c r="CK128" s="314">
        <f>BE128*BU128</f>
        <v>0</v>
      </c>
      <c r="CL128" s="314"/>
      <c r="CM128" s="314"/>
      <c r="CN128" s="314"/>
      <c r="CO128" s="314"/>
      <c r="CP128" s="314"/>
      <c r="CQ128" s="314"/>
      <c r="CR128" s="314"/>
      <c r="CS128" s="314"/>
      <c r="CT128" s="314"/>
      <c r="CU128" s="314"/>
      <c r="CV128" s="314"/>
      <c r="CW128" s="314"/>
      <c r="CX128" s="314"/>
      <c r="CY128" s="314"/>
      <c r="CZ128" s="314"/>
      <c r="DA128" s="314"/>
      <c r="DB128" s="314"/>
      <c r="DC128" s="314"/>
      <c r="DD128" s="203"/>
      <c r="DE128" s="203"/>
    </row>
    <row r="129" spans="1:129" s="135" customFormat="1" ht="16.5" customHeight="1" x14ac:dyDescent="0.2">
      <c r="B129" s="332" t="s">
        <v>10</v>
      </c>
      <c r="C129" s="333"/>
      <c r="D129" s="333"/>
      <c r="E129" s="333"/>
      <c r="F129" s="333"/>
      <c r="G129" s="333"/>
      <c r="H129" s="334"/>
      <c r="I129" s="330" t="s">
        <v>503</v>
      </c>
      <c r="J129" s="330"/>
      <c r="K129" s="330"/>
      <c r="L129" s="330"/>
      <c r="M129" s="330"/>
      <c r="N129" s="330"/>
      <c r="O129" s="330"/>
      <c r="P129" s="330"/>
      <c r="Q129" s="330"/>
      <c r="R129" s="330"/>
      <c r="S129" s="330"/>
      <c r="T129" s="330"/>
      <c r="U129" s="330"/>
      <c r="V129" s="330"/>
      <c r="W129" s="330"/>
      <c r="X129" s="330"/>
      <c r="Y129" s="330"/>
      <c r="Z129" s="330"/>
      <c r="AA129" s="330"/>
      <c r="AB129" s="330"/>
      <c r="AC129" s="330"/>
      <c r="AD129" s="330"/>
      <c r="AE129" s="330"/>
      <c r="AF129" s="330"/>
      <c r="AG129" s="330"/>
      <c r="AH129" s="330"/>
      <c r="AI129" s="330"/>
      <c r="AJ129" s="330"/>
      <c r="AK129" s="330"/>
      <c r="AL129" s="330"/>
      <c r="AM129" s="330"/>
      <c r="AN129" s="330"/>
      <c r="AO129" s="330"/>
      <c r="AP129" s="330"/>
      <c r="AQ129" s="330"/>
      <c r="AR129" s="330"/>
      <c r="AS129" s="330"/>
      <c r="AT129" s="330"/>
      <c r="AU129" s="330"/>
      <c r="AV129" s="330"/>
      <c r="AW129" s="330"/>
      <c r="AX129" s="330"/>
      <c r="AY129" s="330"/>
      <c r="AZ129" s="330"/>
      <c r="BA129" s="330"/>
      <c r="BB129" s="330"/>
      <c r="BC129" s="330"/>
      <c r="BD129" s="330"/>
      <c r="BE129" s="314">
        <f>CK129</f>
        <v>8479</v>
      </c>
      <c r="BF129" s="314"/>
      <c r="BG129" s="314"/>
      <c r="BH129" s="314"/>
      <c r="BI129" s="314"/>
      <c r="BJ129" s="314"/>
      <c r="BK129" s="314"/>
      <c r="BL129" s="314"/>
      <c r="BM129" s="314"/>
      <c r="BN129" s="314"/>
      <c r="BO129" s="314"/>
      <c r="BP129" s="314"/>
      <c r="BQ129" s="314"/>
      <c r="BR129" s="314"/>
      <c r="BS129" s="314"/>
      <c r="BT129" s="314"/>
      <c r="BU129" s="331">
        <v>1</v>
      </c>
      <c r="BV129" s="331"/>
      <c r="BW129" s="331"/>
      <c r="BX129" s="331"/>
      <c r="BY129" s="331"/>
      <c r="BZ129" s="331"/>
      <c r="CA129" s="331"/>
      <c r="CB129" s="331"/>
      <c r="CC129" s="331"/>
      <c r="CD129" s="331"/>
      <c r="CE129" s="331"/>
      <c r="CF129" s="331"/>
      <c r="CG129" s="331"/>
      <c r="CH129" s="331"/>
      <c r="CI129" s="331"/>
      <c r="CJ129" s="331"/>
      <c r="CK129" s="314">
        <v>8479</v>
      </c>
      <c r="CL129" s="314"/>
      <c r="CM129" s="314"/>
      <c r="CN129" s="314"/>
      <c r="CO129" s="314"/>
      <c r="CP129" s="314"/>
      <c r="CQ129" s="314"/>
      <c r="CR129" s="314"/>
      <c r="CS129" s="314"/>
      <c r="CT129" s="314"/>
      <c r="CU129" s="314"/>
      <c r="CV129" s="314"/>
      <c r="CW129" s="314"/>
      <c r="CX129" s="314"/>
      <c r="CY129" s="314"/>
      <c r="CZ129" s="314"/>
      <c r="DA129" s="314"/>
      <c r="DB129" s="314"/>
      <c r="DC129" s="314"/>
      <c r="DD129" s="203">
        <f>CK129</f>
        <v>8479</v>
      </c>
      <c r="DE129" s="203">
        <f>CK129</f>
        <v>8479</v>
      </c>
    </row>
    <row r="130" spans="1:129" s="135" customFormat="1" ht="18.75" customHeight="1" x14ac:dyDescent="0.2">
      <c r="B130" s="332" t="s">
        <v>11</v>
      </c>
      <c r="C130" s="333"/>
      <c r="D130" s="333"/>
      <c r="E130" s="333"/>
      <c r="F130" s="333"/>
      <c r="G130" s="333"/>
      <c r="H130" s="334"/>
      <c r="I130" s="330" t="s">
        <v>504</v>
      </c>
      <c r="J130" s="330"/>
      <c r="K130" s="330"/>
      <c r="L130" s="330"/>
      <c r="M130" s="330"/>
      <c r="N130" s="330"/>
      <c r="O130" s="330"/>
      <c r="P130" s="330"/>
      <c r="Q130" s="330"/>
      <c r="R130" s="330"/>
      <c r="S130" s="330"/>
      <c r="T130" s="330"/>
      <c r="U130" s="330"/>
      <c r="V130" s="330"/>
      <c r="W130" s="330"/>
      <c r="X130" s="330"/>
      <c r="Y130" s="330"/>
      <c r="Z130" s="330"/>
      <c r="AA130" s="330"/>
      <c r="AB130" s="330"/>
      <c r="AC130" s="330"/>
      <c r="AD130" s="330"/>
      <c r="AE130" s="330"/>
      <c r="AF130" s="330"/>
      <c r="AG130" s="330"/>
      <c r="AH130" s="330"/>
      <c r="AI130" s="330"/>
      <c r="AJ130" s="330"/>
      <c r="AK130" s="330"/>
      <c r="AL130" s="330"/>
      <c r="AM130" s="330"/>
      <c r="AN130" s="330"/>
      <c r="AO130" s="330"/>
      <c r="AP130" s="330"/>
      <c r="AQ130" s="330"/>
      <c r="AR130" s="330"/>
      <c r="AS130" s="330"/>
      <c r="AT130" s="330"/>
      <c r="AU130" s="330"/>
      <c r="AV130" s="330"/>
      <c r="AW130" s="330"/>
      <c r="AX130" s="330"/>
      <c r="AY130" s="330"/>
      <c r="AZ130" s="330"/>
      <c r="BA130" s="330"/>
      <c r="BB130" s="330"/>
      <c r="BC130" s="330"/>
      <c r="BD130" s="330"/>
      <c r="BE130" s="335">
        <f>CK130</f>
        <v>6000</v>
      </c>
      <c r="BF130" s="336"/>
      <c r="BG130" s="336"/>
      <c r="BH130" s="336"/>
      <c r="BI130" s="336"/>
      <c r="BJ130" s="336"/>
      <c r="BK130" s="336"/>
      <c r="BL130" s="336"/>
      <c r="BM130" s="336"/>
      <c r="BN130" s="336"/>
      <c r="BO130" s="336"/>
      <c r="BP130" s="336"/>
      <c r="BQ130" s="336"/>
      <c r="BR130" s="336"/>
      <c r="BS130" s="336"/>
      <c r="BT130" s="337"/>
      <c r="BU130" s="331">
        <v>1</v>
      </c>
      <c r="BV130" s="331"/>
      <c r="BW130" s="331"/>
      <c r="BX130" s="331"/>
      <c r="BY130" s="331"/>
      <c r="BZ130" s="331"/>
      <c r="CA130" s="331"/>
      <c r="CB130" s="331"/>
      <c r="CC130" s="331"/>
      <c r="CD130" s="331"/>
      <c r="CE130" s="331"/>
      <c r="CF130" s="331"/>
      <c r="CG130" s="331"/>
      <c r="CH130" s="331"/>
      <c r="CI130" s="331"/>
      <c r="CJ130" s="331"/>
      <c r="CK130" s="314">
        <v>6000</v>
      </c>
      <c r="CL130" s="314"/>
      <c r="CM130" s="314"/>
      <c r="CN130" s="314"/>
      <c r="CO130" s="314"/>
      <c r="CP130" s="314"/>
      <c r="CQ130" s="314"/>
      <c r="CR130" s="314"/>
      <c r="CS130" s="314"/>
      <c r="CT130" s="314"/>
      <c r="CU130" s="314"/>
      <c r="CV130" s="314"/>
      <c r="CW130" s="314"/>
      <c r="CX130" s="314"/>
      <c r="CY130" s="314"/>
      <c r="CZ130" s="314"/>
      <c r="DA130" s="314"/>
      <c r="DB130" s="314"/>
      <c r="DC130" s="314"/>
      <c r="DD130" s="203">
        <f>CK130</f>
        <v>6000</v>
      </c>
      <c r="DE130" s="203">
        <f>CK130</f>
        <v>6000</v>
      </c>
    </row>
    <row r="131" spans="1:129" s="135" customFormat="1" ht="24" customHeight="1" x14ac:dyDescent="0.2">
      <c r="B131" s="332" t="s">
        <v>12</v>
      </c>
      <c r="C131" s="333"/>
      <c r="D131" s="333"/>
      <c r="E131" s="333"/>
      <c r="F131" s="333"/>
      <c r="G131" s="333"/>
      <c r="H131" s="334"/>
      <c r="I131" s="330" t="s">
        <v>407</v>
      </c>
      <c r="J131" s="330"/>
      <c r="K131" s="330"/>
      <c r="L131" s="330"/>
      <c r="M131" s="330"/>
      <c r="N131" s="330"/>
      <c r="O131" s="330"/>
      <c r="P131" s="330"/>
      <c r="Q131" s="330"/>
      <c r="R131" s="330"/>
      <c r="S131" s="330"/>
      <c r="T131" s="330"/>
      <c r="U131" s="330"/>
      <c r="V131" s="330"/>
      <c r="W131" s="330"/>
      <c r="X131" s="330"/>
      <c r="Y131" s="330"/>
      <c r="Z131" s="330"/>
      <c r="AA131" s="330"/>
      <c r="AB131" s="330"/>
      <c r="AC131" s="330"/>
      <c r="AD131" s="330"/>
      <c r="AE131" s="330"/>
      <c r="AF131" s="330"/>
      <c r="AG131" s="330"/>
      <c r="AH131" s="330"/>
      <c r="AI131" s="330"/>
      <c r="AJ131" s="330"/>
      <c r="AK131" s="330"/>
      <c r="AL131" s="330"/>
      <c r="AM131" s="330"/>
      <c r="AN131" s="330"/>
      <c r="AO131" s="330"/>
      <c r="AP131" s="330"/>
      <c r="AQ131" s="330"/>
      <c r="AR131" s="330"/>
      <c r="AS131" s="330"/>
      <c r="AT131" s="330"/>
      <c r="AU131" s="330"/>
      <c r="AV131" s="330"/>
      <c r="AW131" s="330"/>
      <c r="AX131" s="330"/>
      <c r="AY131" s="330"/>
      <c r="AZ131" s="330"/>
      <c r="BA131" s="330"/>
      <c r="BB131" s="330"/>
      <c r="BC131" s="330"/>
      <c r="BD131" s="330"/>
      <c r="BE131" s="314">
        <f>CK131/BU131</f>
        <v>7472</v>
      </c>
      <c r="BF131" s="314"/>
      <c r="BG131" s="314"/>
      <c r="BH131" s="314"/>
      <c r="BI131" s="314"/>
      <c r="BJ131" s="314"/>
      <c r="BK131" s="314"/>
      <c r="BL131" s="314"/>
      <c r="BM131" s="314"/>
      <c r="BN131" s="314"/>
      <c r="BO131" s="314"/>
      <c r="BP131" s="314"/>
      <c r="BQ131" s="314"/>
      <c r="BR131" s="314"/>
      <c r="BS131" s="314"/>
      <c r="BT131" s="314"/>
      <c r="BU131" s="331">
        <v>1</v>
      </c>
      <c r="BV131" s="331"/>
      <c r="BW131" s="331"/>
      <c r="BX131" s="331"/>
      <c r="BY131" s="331"/>
      <c r="BZ131" s="331"/>
      <c r="CA131" s="331"/>
      <c r="CB131" s="331"/>
      <c r="CC131" s="331"/>
      <c r="CD131" s="331"/>
      <c r="CE131" s="331"/>
      <c r="CF131" s="331"/>
      <c r="CG131" s="331"/>
      <c r="CH131" s="331"/>
      <c r="CI131" s="331"/>
      <c r="CJ131" s="331"/>
      <c r="CK131" s="314">
        <v>7472</v>
      </c>
      <c r="CL131" s="314"/>
      <c r="CM131" s="314"/>
      <c r="CN131" s="314"/>
      <c r="CO131" s="314"/>
      <c r="CP131" s="314"/>
      <c r="CQ131" s="314"/>
      <c r="CR131" s="314"/>
      <c r="CS131" s="314"/>
      <c r="CT131" s="314"/>
      <c r="CU131" s="314"/>
      <c r="CV131" s="314"/>
      <c r="CW131" s="314"/>
      <c r="CX131" s="314"/>
      <c r="CY131" s="314"/>
      <c r="CZ131" s="314"/>
      <c r="DA131" s="314"/>
      <c r="DB131" s="314"/>
      <c r="DC131" s="314"/>
      <c r="DD131" s="203">
        <f>CK131</f>
        <v>7472</v>
      </c>
      <c r="DE131" s="203">
        <f>CK131</f>
        <v>7472</v>
      </c>
    </row>
    <row r="132" spans="1:129" s="135" customFormat="1" ht="18.75" hidden="1" customHeight="1" x14ac:dyDescent="0.2">
      <c r="A132" s="284" t="s">
        <v>488</v>
      </c>
      <c r="B132" s="332" t="s">
        <v>13</v>
      </c>
      <c r="C132" s="333"/>
      <c r="D132" s="333"/>
      <c r="E132" s="333"/>
      <c r="F132" s="333"/>
      <c r="G132" s="333"/>
      <c r="H132" s="334"/>
      <c r="I132" s="330" t="s">
        <v>489</v>
      </c>
      <c r="J132" s="330"/>
      <c r="K132" s="330"/>
      <c r="L132" s="330"/>
      <c r="M132" s="330"/>
      <c r="N132" s="330"/>
      <c r="O132" s="330"/>
      <c r="P132" s="330"/>
      <c r="Q132" s="330"/>
      <c r="R132" s="330"/>
      <c r="S132" s="330"/>
      <c r="T132" s="330"/>
      <c r="U132" s="330"/>
      <c r="V132" s="330"/>
      <c r="W132" s="330"/>
      <c r="X132" s="330"/>
      <c r="Y132" s="330"/>
      <c r="Z132" s="330"/>
      <c r="AA132" s="330"/>
      <c r="AB132" s="330"/>
      <c r="AC132" s="330"/>
      <c r="AD132" s="330"/>
      <c r="AE132" s="330"/>
      <c r="AF132" s="330"/>
      <c r="AG132" s="330"/>
      <c r="AH132" s="330"/>
      <c r="AI132" s="330"/>
      <c r="AJ132" s="330"/>
      <c r="AK132" s="330"/>
      <c r="AL132" s="330"/>
      <c r="AM132" s="330"/>
      <c r="AN132" s="330"/>
      <c r="AO132" s="330"/>
      <c r="AP132" s="330"/>
      <c r="AQ132" s="330"/>
      <c r="AR132" s="330"/>
      <c r="AS132" s="330"/>
      <c r="AT132" s="330"/>
      <c r="AU132" s="330"/>
      <c r="AV132" s="330"/>
      <c r="AW132" s="330"/>
      <c r="AX132" s="330"/>
      <c r="AY132" s="330"/>
      <c r="AZ132" s="330"/>
      <c r="BA132" s="330"/>
      <c r="BB132" s="330"/>
      <c r="BC132" s="330"/>
      <c r="BD132" s="330"/>
      <c r="BE132" s="314">
        <f>CK132</f>
        <v>0</v>
      </c>
      <c r="BF132" s="314"/>
      <c r="BG132" s="314"/>
      <c r="BH132" s="314"/>
      <c r="BI132" s="314"/>
      <c r="BJ132" s="314"/>
      <c r="BK132" s="314"/>
      <c r="BL132" s="314"/>
      <c r="BM132" s="314"/>
      <c r="BN132" s="314"/>
      <c r="BO132" s="314"/>
      <c r="BP132" s="314"/>
      <c r="BQ132" s="314"/>
      <c r="BR132" s="314"/>
      <c r="BS132" s="314"/>
      <c r="BT132" s="314"/>
      <c r="BU132" s="331">
        <v>1</v>
      </c>
      <c r="BV132" s="331"/>
      <c r="BW132" s="331"/>
      <c r="BX132" s="331"/>
      <c r="BY132" s="331"/>
      <c r="BZ132" s="331"/>
      <c r="CA132" s="331"/>
      <c r="CB132" s="331"/>
      <c r="CC132" s="331"/>
      <c r="CD132" s="331"/>
      <c r="CE132" s="331"/>
      <c r="CF132" s="331"/>
      <c r="CG132" s="331"/>
      <c r="CH132" s="331"/>
      <c r="CI132" s="331"/>
      <c r="CJ132" s="331"/>
      <c r="CK132" s="314"/>
      <c r="CL132" s="314"/>
      <c r="CM132" s="314"/>
      <c r="CN132" s="314"/>
      <c r="CO132" s="314"/>
      <c r="CP132" s="314"/>
      <c r="CQ132" s="314"/>
      <c r="CR132" s="314"/>
      <c r="CS132" s="314"/>
      <c r="CT132" s="314"/>
      <c r="CU132" s="314"/>
      <c r="CV132" s="314"/>
      <c r="CW132" s="314"/>
      <c r="CX132" s="314"/>
      <c r="CY132" s="314"/>
      <c r="CZ132" s="314"/>
      <c r="DA132" s="314"/>
      <c r="DB132" s="314"/>
      <c r="DC132" s="314"/>
      <c r="DD132" s="203"/>
      <c r="DE132" s="203"/>
    </row>
    <row r="133" spans="1:129" s="135" customFormat="1" ht="18.75" hidden="1" customHeight="1" x14ac:dyDescent="0.2">
      <c r="A133" s="285"/>
      <c r="B133" s="332" t="s">
        <v>192</v>
      </c>
      <c r="C133" s="333"/>
      <c r="D133" s="333"/>
      <c r="E133" s="333"/>
      <c r="F133" s="333"/>
      <c r="G133" s="333"/>
      <c r="H133" s="334"/>
      <c r="I133" s="330" t="s">
        <v>501</v>
      </c>
      <c r="J133" s="330"/>
      <c r="K133" s="330"/>
      <c r="L133" s="330"/>
      <c r="M133" s="330"/>
      <c r="N133" s="330"/>
      <c r="O133" s="330"/>
      <c r="P133" s="330"/>
      <c r="Q133" s="330"/>
      <c r="R133" s="330"/>
      <c r="S133" s="330"/>
      <c r="T133" s="330"/>
      <c r="U133" s="330"/>
      <c r="V133" s="330"/>
      <c r="W133" s="330"/>
      <c r="X133" s="330"/>
      <c r="Y133" s="330"/>
      <c r="Z133" s="330"/>
      <c r="AA133" s="330"/>
      <c r="AB133" s="330"/>
      <c r="AC133" s="330"/>
      <c r="AD133" s="330"/>
      <c r="AE133" s="330"/>
      <c r="AF133" s="330"/>
      <c r="AG133" s="330"/>
      <c r="AH133" s="330"/>
      <c r="AI133" s="330"/>
      <c r="AJ133" s="330"/>
      <c r="AK133" s="330"/>
      <c r="AL133" s="330"/>
      <c r="AM133" s="330"/>
      <c r="AN133" s="330"/>
      <c r="AO133" s="330"/>
      <c r="AP133" s="330"/>
      <c r="AQ133" s="330"/>
      <c r="AR133" s="330"/>
      <c r="AS133" s="330"/>
      <c r="AT133" s="330"/>
      <c r="AU133" s="330"/>
      <c r="AV133" s="330"/>
      <c r="AW133" s="330"/>
      <c r="AX133" s="330"/>
      <c r="AY133" s="330"/>
      <c r="AZ133" s="330"/>
      <c r="BA133" s="330"/>
      <c r="BB133" s="330"/>
      <c r="BC133" s="330"/>
      <c r="BD133" s="330"/>
      <c r="BE133" s="314">
        <f>CK133</f>
        <v>0</v>
      </c>
      <c r="BF133" s="314"/>
      <c r="BG133" s="314"/>
      <c r="BH133" s="314"/>
      <c r="BI133" s="314"/>
      <c r="BJ133" s="314"/>
      <c r="BK133" s="314"/>
      <c r="BL133" s="314"/>
      <c r="BM133" s="314"/>
      <c r="BN133" s="314"/>
      <c r="BO133" s="314"/>
      <c r="BP133" s="314"/>
      <c r="BQ133" s="314"/>
      <c r="BR133" s="314"/>
      <c r="BS133" s="314"/>
      <c r="BT133" s="314"/>
      <c r="BU133" s="331">
        <v>1</v>
      </c>
      <c r="BV133" s="331"/>
      <c r="BW133" s="331"/>
      <c r="BX133" s="331"/>
      <c r="BY133" s="331"/>
      <c r="BZ133" s="331"/>
      <c r="CA133" s="331"/>
      <c r="CB133" s="331"/>
      <c r="CC133" s="331"/>
      <c r="CD133" s="331"/>
      <c r="CE133" s="331"/>
      <c r="CF133" s="331"/>
      <c r="CG133" s="331"/>
      <c r="CH133" s="331"/>
      <c r="CI133" s="331"/>
      <c r="CJ133" s="331"/>
      <c r="CK133" s="314"/>
      <c r="CL133" s="314"/>
      <c r="CM133" s="314"/>
      <c r="CN133" s="314"/>
      <c r="CO133" s="314"/>
      <c r="CP133" s="314"/>
      <c r="CQ133" s="314"/>
      <c r="CR133" s="314"/>
      <c r="CS133" s="314"/>
      <c r="CT133" s="314"/>
      <c r="CU133" s="314"/>
      <c r="CV133" s="314"/>
      <c r="CW133" s="314"/>
      <c r="CX133" s="314"/>
      <c r="CY133" s="314"/>
      <c r="CZ133" s="314"/>
      <c r="DA133" s="314"/>
      <c r="DB133" s="314"/>
      <c r="DC133" s="314"/>
      <c r="DD133" s="203"/>
      <c r="DE133" s="203"/>
    </row>
    <row r="134" spans="1:129" s="135" customFormat="1" ht="24" customHeight="1" x14ac:dyDescent="0.2">
      <c r="A134" s="286"/>
      <c r="B134" s="332" t="s">
        <v>193</v>
      </c>
      <c r="C134" s="333"/>
      <c r="D134" s="333"/>
      <c r="E134" s="333"/>
      <c r="F134" s="333"/>
      <c r="G134" s="333"/>
      <c r="H134" s="334"/>
      <c r="I134" s="330" t="s">
        <v>479</v>
      </c>
      <c r="J134" s="330"/>
      <c r="K134" s="330"/>
      <c r="L134" s="330"/>
      <c r="M134" s="330"/>
      <c r="N134" s="330"/>
      <c r="O134" s="330"/>
      <c r="P134" s="330"/>
      <c r="Q134" s="330"/>
      <c r="R134" s="330"/>
      <c r="S134" s="330"/>
      <c r="T134" s="330"/>
      <c r="U134" s="330"/>
      <c r="V134" s="330"/>
      <c r="W134" s="330"/>
      <c r="X134" s="330"/>
      <c r="Y134" s="330"/>
      <c r="Z134" s="330"/>
      <c r="AA134" s="330"/>
      <c r="AB134" s="330"/>
      <c r="AC134" s="330"/>
      <c r="AD134" s="330"/>
      <c r="AE134" s="330"/>
      <c r="AF134" s="330"/>
      <c r="AG134" s="330"/>
      <c r="AH134" s="330"/>
      <c r="AI134" s="330"/>
      <c r="AJ134" s="330"/>
      <c r="AK134" s="330"/>
      <c r="AL134" s="330"/>
      <c r="AM134" s="330"/>
      <c r="AN134" s="330"/>
      <c r="AO134" s="330"/>
      <c r="AP134" s="330"/>
      <c r="AQ134" s="330"/>
      <c r="AR134" s="330"/>
      <c r="AS134" s="330"/>
      <c r="AT134" s="330"/>
      <c r="AU134" s="330"/>
      <c r="AV134" s="330"/>
      <c r="AW134" s="330"/>
      <c r="AX134" s="330"/>
      <c r="AY134" s="330"/>
      <c r="AZ134" s="330"/>
      <c r="BA134" s="330"/>
      <c r="BB134" s="330"/>
      <c r="BC134" s="330"/>
      <c r="BD134" s="330"/>
      <c r="BE134" s="314">
        <v>7850</v>
      </c>
      <c r="BF134" s="314"/>
      <c r="BG134" s="314"/>
      <c r="BH134" s="314"/>
      <c r="BI134" s="314"/>
      <c r="BJ134" s="314"/>
      <c r="BK134" s="314"/>
      <c r="BL134" s="314"/>
      <c r="BM134" s="314"/>
      <c r="BN134" s="314"/>
      <c r="BO134" s="314"/>
      <c r="BP134" s="314"/>
      <c r="BQ134" s="314"/>
      <c r="BR134" s="314"/>
      <c r="BS134" s="314"/>
      <c r="BT134" s="314"/>
      <c r="BU134" s="331">
        <v>1</v>
      </c>
      <c r="BV134" s="331"/>
      <c r="BW134" s="331"/>
      <c r="BX134" s="331"/>
      <c r="BY134" s="331"/>
      <c r="BZ134" s="331"/>
      <c r="CA134" s="331"/>
      <c r="CB134" s="331"/>
      <c r="CC134" s="331"/>
      <c r="CD134" s="331"/>
      <c r="CE134" s="331"/>
      <c r="CF134" s="331"/>
      <c r="CG134" s="331"/>
      <c r="CH134" s="331"/>
      <c r="CI134" s="331"/>
      <c r="CJ134" s="331"/>
      <c r="CK134" s="314">
        <f>7850-1850</f>
        <v>6000</v>
      </c>
      <c r="CL134" s="314"/>
      <c r="CM134" s="314"/>
      <c r="CN134" s="314"/>
      <c r="CO134" s="314"/>
      <c r="CP134" s="314"/>
      <c r="CQ134" s="314"/>
      <c r="CR134" s="314"/>
      <c r="CS134" s="314"/>
      <c r="CT134" s="314"/>
      <c r="CU134" s="314"/>
      <c r="CV134" s="314"/>
      <c r="CW134" s="314"/>
      <c r="CX134" s="314"/>
      <c r="CY134" s="314"/>
      <c r="CZ134" s="314"/>
      <c r="DA134" s="314"/>
      <c r="DB134" s="314"/>
      <c r="DC134" s="314"/>
      <c r="DD134" s="203">
        <v>7850</v>
      </c>
      <c r="DE134" s="203">
        <v>7850</v>
      </c>
    </row>
    <row r="135" spans="1:129" s="135" customFormat="1" ht="15" customHeight="1" x14ac:dyDescent="0.2">
      <c r="A135" s="169"/>
      <c r="B135" s="260"/>
      <c r="C135" s="260"/>
      <c r="D135" s="260"/>
      <c r="E135" s="260"/>
      <c r="F135" s="260"/>
      <c r="G135" s="260"/>
      <c r="H135" s="260"/>
      <c r="I135" s="339" t="s">
        <v>344</v>
      </c>
      <c r="J135" s="339"/>
      <c r="K135" s="339"/>
      <c r="L135" s="339"/>
      <c r="M135" s="339"/>
      <c r="N135" s="339"/>
      <c r="O135" s="339"/>
      <c r="P135" s="339"/>
      <c r="Q135" s="339"/>
      <c r="R135" s="339"/>
      <c r="S135" s="339"/>
      <c r="T135" s="339"/>
      <c r="U135" s="339"/>
      <c r="V135" s="339"/>
      <c r="W135" s="339"/>
      <c r="X135" s="339"/>
      <c r="Y135" s="339"/>
      <c r="Z135" s="339"/>
      <c r="AA135" s="339"/>
      <c r="AB135" s="339"/>
      <c r="AC135" s="339"/>
      <c r="AD135" s="339"/>
      <c r="AE135" s="339"/>
      <c r="AF135" s="339"/>
      <c r="AG135" s="339"/>
      <c r="AH135" s="339"/>
      <c r="AI135" s="339"/>
      <c r="AJ135" s="339"/>
      <c r="AK135" s="339"/>
      <c r="AL135" s="339"/>
      <c r="AM135" s="339"/>
      <c r="AN135" s="339"/>
      <c r="AO135" s="339"/>
      <c r="AP135" s="339"/>
      <c r="AQ135" s="339"/>
      <c r="AR135" s="339"/>
      <c r="AS135" s="339"/>
      <c r="AT135" s="339"/>
      <c r="AU135" s="339"/>
      <c r="AV135" s="339"/>
      <c r="AW135" s="339"/>
      <c r="AX135" s="339"/>
      <c r="AY135" s="339"/>
      <c r="AZ135" s="339"/>
      <c r="BA135" s="339"/>
      <c r="BB135" s="339"/>
      <c r="BC135" s="339"/>
      <c r="BD135" s="340"/>
      <c r="BE135" s="331" t="s">
        <v>34</v>
      </c>
      <c r="BF135" s="331"/>
      <c r="BG135" s="331"/>
      <c r="BH135" s="331"/>
      <c r="BI135" s="331"/>
      <c r="BJ135" s="331"/>
      <c r="BK135" s="331"/>
      <c r="BL135" s="331"/>
      <c r="BM135" s="331"/>
      <c r="BN135" s="331"/>
      <c r="BO135" s="331"/>
      <c r="BP135" s="331"/>
      <c r="BQ135" s="331"/>
      <c r="BR135" s="331"/>
      <c r="BS135" s="331"/>
      <c r="BT135" s="331"/>
      <c r="BU135" s="331" t="s">
        <v>34</v>
      </c>
      <c r="BV135" s="331"/>
      <c r="BW135" s="331"/>
      <c r="BX135" s="331"/>
      <c r="BY135" s="331"/>
      <c r="BZ135" s="331"/>
      <c r="CA135" s="331"/>
      <c r="CB135" s="331"/>
      <c r="CC135" s="331"/>
      <c r="CD135" s="331"/>
      <c r="CE135" s="331"/>
      <c r="CF135" s="331"/>
      <c r="CG135" s="331"/>
      <c r="CH135" s="331"/>
      <c r="CI135" s="331"/>
      <c r="CJ135" s="331"/>
      <c r="CK135" s="310">
        <f>SUM(CK123:CS134)</f>
        <v>66461.239999999991</v>
      </c>
      <c r="CL135" s="310"/>
      <c r="CM135" s="310"/>
      <c r="CN135" s="310"/>
      <c r="CO135" s="310"/>
      <c r="CP135" s="310"/>
      <c r="CQ135" s="310"/>
      <c r="CR135" s="310"/>
      <c r="CS135" s="310"/>
      <c r="CT135" s="310"/>
      <c r="CU135" s="310"/>
      <c r="CV135" s="310"/>
      <c r="CW135" s="310"/>
      <c r="CX135" s="310"/>
      <c r="CY135" s="310"/>
      <c r="CZ135" s="310"/>
      <c r="DA135" s="310"/>
      <c r="DB135" s="310"/>
      <c r="DC135" s="310"/>
      <c r="DD135" s="204">
        <f>DD131+DD130+DD129+DD128+DD127+DD126+DD125+DD124+DD123+DD134</f>
        <v>68311.239999999991</v>
      </c>
      <c r="DE135" s="204">
        <f>DE131+DE130+DE129+DE128+DE127+DE126+DE125+DE124+DE123+DE134</f>
        <v>68311.239999999991</v>
      </c>
    </row>
    <row r="136" spans="1:129" ht="12" customHeight="1" x14ac:dyDescent="0.2"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6"/>
      <c r="BR136" s="76"/>
      <c r="BS136" s="76"/>
      <c r="BT136" s="76"/>
      <c r="BU136" s="76"/>
      <c r="BV136" s="76"/>
      <c r="BW136" s="76"/>
      <c r="BX136" s="76"/>
      <c r="BY136" s="76"/>
      <c r="BZ136" s="76"/>
      <c r="CA136" s="76"/>
      <c r="CB136" s="76"/>
      <c r="CC136" s="76"/>
      <c r="CD136" s="76"/>
      <c r="CE136" s="76"/>
      <c r="CF136" s="76"/>
      <c r="CG136" s="76"/>
      <c r="CH136" s="76"/>
      <c r="CI136" s="76"/>
      <c r="CJ136" s="76"/>
      <c r="CK136" s="76"/>
      <c r="CL136" s="76"/>
      <c r="CM136" s="76"/>
      <c r="CN136" s="76"/>
      <c r="CO136" s="76"/>
      <c r="CP136" s="76"/>
      <c r="CQ136" s="76"/>
      <c r="CR136" s="76"/>
      <c r="CS136" s="76"/>
      <c r="CT136" s="76"/>
      <c r="CU136" s="76"/>
      <c r="CV136" s="76"/>
      <c r="CW136" s="76"/>
      <c r="CX136" s="76"/>
      <c r="CY136" s="76"/>
      <c r="CZ136" s="76"/>
      <c r="DA136" s="76"/>
      <c r="DB136" s="76"/>
      <c r="DC136" s="76"/>
      <c r="DD136" s="76"/>
      <c r="DE136" s="76"/>
    </row>
    <row r="137" spans="1:129" s="5" customFormat="1" ht="10.5" x14ac:dyDescent="0.15">
      <c r="B137" s="338" t="s">
        <v>408</v>
      </c>
      <c r="C137" s="338"/>
      <c r="D137" s="338"/>
      <c r="E137" s="338"/>
      <c r="F137" s="338"/>
      <c r="G137" s="338"/>
      <c r="H137" s="338"/>
      <c r="I137" s="338"/>
      <c r="J137" s="338"/>
      <c r="K137" s="338"/>
      <c r="L137" s="338"/>
      <c r="M137" s="338"/>
      <c r="N137" s="338"/>
      <c r="O137" s="338"/>
      <c r="P137" s="338"/>
      <c r="Q137" s="338"/>
      <c r="R137" s="338"/>
      <c r="S137" s="338"/>
      <c r="T137" s="338"/>
      <c r="U137" s="338"/>
      <c r="V137" s="338"/>
      <c r="W137" s="338"/>
      <c r="X137" s="338"/>
      <c r="Y137" s="338"/>
      <c r="Z137" s="338"/>
      <c r="AA137" s="338"/>
      <c r="AB137" s="338"/>
      <c r="AC137" s="338"/>
      <c r="AD137" s="338"/>
      <c r="AE137" s="338"/>
      <c r="AF137" s="338"/>
      <c r="AG137" s="338"/>
      <c r="AH137" s="338"/>
      <c r="AI137" s="338"/>
      <c r="AJ137" s="338"/>
      <c r="AK137" s="338"/>
      <c r="AL137" s="338"/>
      <c r="AM137" s="338"/>
      <c r="AN137" s="338"/>
      <c r="AO137" s="338"/>
      <c r="AP137" s="338"/>
      <c r="AQ137" s="338"/>
      <c r="AR137" s="338"/>
      <c r="AS137" s="338"/>
      <c r="AT137" s="338"/>
      <c r="AU137" s="338"/>
      <c r="AV137" s="338"/>
      <c r="AW137" s="338"/>
      <c r="AX137" s="338"/>
      <c r="AY137" s="338"/>
      <c r="AZ137" s="338"/>
      <c r="BA137" s="338"/>
      <c r="BB137" s="338"/>
      <c r="BC137" s="338"/>
      <c r="BD137" s="338"/>
      <c r="BE137" s="338"/>
      <c r="BF137" s="338"/>
      <c r="BG137" s="338"/>
      <c r="BH137" s="338"/>
      <c r="BI137" s="338"/>
      <c r="BJ137" s="338"/>
      <c r="BK137" s="338"/>
      <c r="BL137" s="338"/>
      <c r="BM137" s="338"/>
      <c r="BN137" s="338"/>
      <c r="BO137" s="338"/>
      <c r="BP137" s="338"/>
      <c r="BQ137" s="338"/>
      <c r="BR137" s="338"/>
      <c r="BS137" s="338"/>
      <c r="BT137" s="338"/>
      <c r="BU137" s="338"/>
      <c r="BV137" s="338"/>
      <c r="BW137" s="338"/>
      <c r="BX137" s="338"/>
      <c r="BY137" s="338"/>
      <c r="BZ137" s="338"/>
      <c r="CA137" s="338"/>
      <c r="CB137" s="338"/>
      <c r="CC137" s="338"/>
      <c r="CD137" s="338"/>
      <c r="CE137" s="338"/>
      <c r="CF137" s="338"/>
      <c r="CG137" s="338"/>
      <c r="CH137" s="338"/>
      <c r="CI137" s="338"/>
      <c r="CJ137" s="338"/>
      <c r="CK137" s="338"/>
      <c r="CL137" s="338"/>
      <c r="CM137" s="338"/>
      <c r="CN137" s="338"/>
      <c r="CO137" s="338"/>
      <c r="CP137" s="338"/>
      <c r="CQ137" s="338"/>
      <c r="CR137" s="338"/>
      <c r="CS137" s="338"/>
      <c r="CT137" s="338"/>
      <c r="CU137" s="338"/>
      <c r="CV137" s="338"/>
      <c r="CW137" s="338"/>
      <c r="CX137" s="338"/>
      <c r="CY137" s="338"/>
      <c r="CZ137" s="338"/>
      <c r="DA137" s="338"/>
      <c r="DB137" s="338"/>
      <c r="DC137" s="338"/>
      <c r="DD137" s="205"/>
      <c r="DE137" s="205"/>
    </row>
    <row r="138" spans="1:129" ht="10.5" customHeight="1" x14ac:dyDescent="0.2"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6"/>
      <c r="BR138" s="76"/>
      <c r="BS138" s="76"/>
      <c r="BT138" s="76"/>
      <c r="BU138" s="76"/>
      <c r="BV138" s="76"/>
      <c r="BW138" s="76"/>
      <c r="BX138" s="76"/>
      <c r="BY138" s="76"/>
      <c r="BZ138" s="76"/>
      <c r="CA138" s="76"/>
      <c r="CB138" s="76"/>
      <c r="CC138" s="76"/>
      <c r="CD138" s="76"/>
      <c r="CE138" s="76"/>
      <c r="CF138" s="76"/>
      <c r="CG138" s="76"/>
      <c r="CH138" s="76"/>
      <c r="CI138" s="76"/>
      <c r="CJ138" s="76"/>
      <c r="CK138" s="76"/>
      <c r="CL138" s="76"/>
      <c r="CM138" s="76"/>
      <c r="CN138" s="76"/>
      <c r="CO138" s="76"/>
      <c r="CP138" s="76"/>
      <c r="CQ138" s="76"/>
      <c r="CR138" s="76"/>
      <c r="CS138" s="76"/>
      <c r="CT138" s="76"/>
      <c r="CU138" s="76"/>
      <c r="CV138" s="76"/>
      <c r="CW138" s="76"/>
      <c r="CX138" s="76"/>
      <c r="CY138" s="76"/>
      <c r="CZ138" s="76"/>
      <c r="DA138" s="76"/>
      <c r="DB138" s="76"/>
      <c r="DC138" s="76"/>
      <c r="DD138" s="76"/>
      <c r="DE138" s="76"/>
    </row>
    <row r="139" spans="1:129" s="116" customFormat="1" ht="45" customHeight="1" x14ac:dyDescent="0.2">
      <c r="B139" s="351" t="s">
        <v>339</v>
      </c>
      <c r="C139" s="352"/>
      <c r="D139" s="352"/>
      <c r="E139" s="352"/>
      <c r="F139" s="352"/>
      <c r="G139" s="352"/>
      <c r="H139" s="353"/>
      <c r="I139" s="351" t="s">
        <v>363</v>
      </c>
      <c r="J139" s="352"/>
      <c r="K139" s="352"/>
      <c r="L139" s="352"/>
      <c r="M139" s="352"/>
      <c r="N139" s="352"/>
      <c r="O139" s="352"/>
      <c r="P139" s="352"/>
      <c r="Q139" s="352"/>
      <c r="R139" s="352"/>
      <c r="S139" s="352"/>
      <c r="T139" s="352"/>
      <c r="U139" s="352"/>
      <c r="V139" s="352"/>
      <c r="W139" s="352"/>
      <c r="X139" s="352"/>
      <c r="Y139" s="352"/>
      <c r="Z139" s="352"/>
      <c r="AA139" s="352"/>
      <c r="AB139" s="352"/>
      <c r="AC139" s="352"/>
      <c r="AD139" s="352"/>
      <c r="AE139" s="352"/>
      <c r="AF139" s="352"/>
      <c r="AG139" s="352"/>
      <c r="AH139" s="352"/>
      <c r="AI139" s="352"/>
      <c r="AJ139" s="352"/>
      <c r="AK139" s="352"/>
      <c r="AL139" s="352"/>
      <c r="AM139" s="352"/>
      <c r="AN139" s="352"/>
      <c r="AO139" s="352"/>
      <c r="AP139" s="352"/>
      <c r="AQ139" s="352"/>
      <c r="AR139" s="352"/>
      <c r="AS139" s="352"/>
      <c r="AT139" s="352"/>
      <c r="AU139" s="352"/>
      <c r="AV139" s="352"/>
      <c r="AW139" s="352"/>
      <c r="AX139" s="352"/>
      <c r="AY139" s="352"/>
      <c r="AZ139" s="352"/>
      <c r="BA139" s="352"/>
      <c r="BB139" s="352"/>
      <c r="BC139" s="352"/>
      <c r="BD139" s="353"/>
      <c r="BE139" s="351" t="s">
        <v>400</v>
      </c>
      <c r="BF139" s="352"/>
      <c r="BG139" s="352"/>
      <c r="BH139" s="352"/>
      <c r="BI139" s="352"/>
      <c r="BJ139" s="352"/>
      <c r="BK139" s="352"/>
      <c r="BL139" s="352"/>
      <c r="BM139" s="352"/>
      <c r="BN139" s="352"/>
      <c r="BO139" s="352"/>
      <c r="BP139" s="352"/>
      <c r="BQ139" s="352"/>
      <c r="BR139" s="352"/>
      <c r="BS139" s="352"/>
      <c r="BT139" s="353"/>
      <c r="BU139" s="351" t="s">
        <v>401</v>
      </c>
      <c r="BV139" s="352"/>
      <c r="BW139" s="352"/>
      <c r="BX139" s="352"/>
      <c r="BY139" s="352"/>
      <c r="BZ139" s="352"/>
      <c r="CA139" s="352"/>
      <c r="CB139" s="352"/>
      <c r="CC139" s="352"/>
      <c r="CD139" s="352"/>
      <c r="CE139" s="352"/>
      <c r="CF139" s="352"/>
      <c r="CG139" s="352"/>
      <c r="CH139" s="352"/>
      <c r="CI139" s="352"/>
      <c r="CJ139" s="353"/>
      <c r="CK139" s="261" t="s">
        <v>383</v>
      </c>
      <c r="CL139" s="261"/>
      <c r="CM139" s="261"/>
      <c r="CN139" s="261"/>
      <c r="CO139" s="261"/>
      <c r="CP139" s="261"/>
      <c r="CQ139" s="261"/>
      <c r="CR139" s="261"/>
      <c r="CS139" s="261"/>
      <c r="CT139" s="261"/>
      <c r="CU139" s="261"/>
      <c r="CV139" s="261"/>
      <c r="CW139" s="261"/>
      <c r="CX139" s="261"/>
      <c r="CY139" s="261"/>
      <c r="CZ139" s="261"/>
      <c r="DA139" s="261"/>
      <c r="DB139" s="261"/>
      <c r="DC139" s="261"/>
      <c r="DD139" s="261"/>
      <c r="DE139" s="261"/>
    </row>
    <row r="140" spans="1:129" s="116" customFormat="1" ht="45" customHeight="1" x14ac:dyDescent="0.2">
      <c r="B140" s="354"/>
      <c r="C140" s="355"/>
      <c r="D140" s="355"/>
      <c r="E140" s="355"/>
      <c r="F140" s="355"/>
      <c r="G140" s="355"/>
      <c r="H140" s="356"/>
      <c r="I140" s="354"/>
      <c r="J140" s="355"/>
      <c r="K140" s="355"/>
      <c r="L140" s="355"/>
      <c r="M140" s="355"/>
      <c r="N140" s="355"/>
      <c r="O140" s="355"/>
      <c r="P140" s="355"/>
      <c r="Q140" s="355"/>
      <c r="R140" s="355"/>
      <c r="S140" s="355"/>
      <c r="T140" s="355"/>
      <c r="U140" s="355"/>
      <c r="V140" s="355"/>
      <c r="W140" s="355"/>
      <c r="X140" s="355"/>
      <c r="Y140" s="355"/>
      <c r="Z140" s="355"/>
      <c r="AA140" s="355"/>
      <c r="AB140" s="355"/>
      <c r="AC140" s="355"/>
      <c r="AD140" s="355"/>
      <c r="AE140" s="355"/>
      <c r="AF140" s="355"/>
      <c r="AG140" s="355"/>
      <c r="AH140" s="355"/>
      <c r="AI140" s="355"/>
      <c r="AJ140" s="355"/>
      <c r="AK140" s="355"/>
      <c r="AL140" s="355"/>
      <c r="AM140" s="355"/>
      <c r="AN140" s="355"/>
      <c r="AO140" s="355"/>
      <c r="AP140" s="355"/>
      <c r="AQ140" s="355"/>
      <c r="AR140" s="355"/>
      <c r="AS140" s="355"/>
      <c r="AT140" s="355"/>
      <c r="AU140" s="355"/>
      <c r="AV140" s="355"/>
      <c r="AW140" s="355"/>
      <c r="AX140" s="355"/>
      <c r="AY140" s="355"/>
      <c r="AZ140" s="355"/>
      <c r="BA140" s="355"/>
      <c r="BB140" s="355"/>
      <c r="BC140" s="355"/>
      <c r="BD140" s="356"/>
      <c r="BE140" s="354"/>
      <c r="BF140" s="355"/>
      <c r="BG140" s="355"/>
      <c r="BH140" s="355"/>
      <c r="BI140" s="355"/>
      <c r="BJ140" s="355"/>
      <c r="BK140" s="355"/>
      <c r="BL140" s="355"/>
      <c r="BM140" s="355"/>
      <c r="BN140" s="355"/>
      <c r="BO140" s="355"/>
      <c r="BP140" s="355"/>
      <c r="BQ140" s="355"/>
      <c r="BR140" s="355"/>
      <c r="BS140" s="355"/>
      <c r="BT140" s="356"/>
      <c r="BU140" s="354"/>
      <c r="BV140" s="355"/>
      <c r="BW140" s="355"/>
      <c r="BX140" s="355"/>
      <c r="BY140" s="355"/>
      <c r="BZ140" s="355"/>
      <c r="CA140" s="355"/>
      <c r="CB140" s="355"/>
      <c r="CC140" s="355"/>
      <c r="CD140" s="355"/>
      <c r="CE140" s="355"/>
      <c r="CF140" s="355"/>
      <c r="CG140" s="355"/>
      <c r="CH140" s="355"/>
      <c r="CI140" s="355"/>
      <c r="CJ140" s="356"/>
      <c r="CK140" s="261" t="str">
        <f>CK121</f>
        <v>2023 год</v>
      </c>
      <c r="CL140" s="261"/>
      <c r="CM140" s="261"/>
      <c r="CN140" s="261"/>
      <c r="CO140" s="261"/>
      <c r="CP140" s="261"/>
      <c r="CQ140" s="261"/>
      <c r="CR140" s="261"/>
      <c r="CS140" s="261"/>
      <c r="CT140" s="201"/>
      <c r="CU140" s="201"/>
      <c r="CV140" s="201"/>
      <c r="CW140" s="201"/>
      <c r="CX140" s="201"/>
      <c r="CY140" s="201"/>
      <c r="CZ140" s="201"/>
      <c r="DA140" s="201"/>
      <c r="DB140" s="201"/>
      <c r="DC140" s="201"/>
      <c r="DD140" s="201" t="str">
        <f>DD121</f>
        <v>2024 год</v>
      </c>
      <c r="DE140" s="201" t="str">
        <f>DE121</f>
        <v>2025 год</v>
      </c>
      <c r="DY140" s="190"/>
    </row>
    <row r="141" spans="1:129" s="133" customFormat="1" x14ac:dyDescent="0.2">
      <c r="B141" s="329">
        <v>1</v>
      </c>
      <c r="C141" s="329"/>
      <c r="D141" s="329"/>
      <c r="E141" s="329"/>
      <c r="F141" s="329"/>
      <c r="G141" s="329"/>
      <c r="H141" s="329"/>
      <c r="I141" s="329">
        <v>2</v>
      </c>
      <c r="J141" s="329"/>
      <c r="K141" s="329"/>
      <c r="L141" s="329"/>
      <c r="M141" s="329"/>
      <c r="N141" s="329"/>
      <c r="O141" s="329"/>
      <c r="P141" s="329"/>
      <c r="Q141" s="329"/>
      <c r="R141" s="329"/>
      <c r="S141" s="329"/>
      <c r="T141" s="329"/>
      <c r="U141" s="329"/>
      <c r="V141" s="329"/>
      <c r="W141" s="329"/>
      <c r="X141" s="329"/>
      <c r="Y141" s="329"/>
      <c r="Z141" s="329"/>
      <c r="AA141" s="329"/>
      <c r="AB141" s="329"/>
      <c r="AC141" s="329"/>
      <c r="AD141" s="329"/>
      <c r="AE141" s="329"/>
      <c r="AF141" s="329"/>
      <c r="AG141" s="329"/>
      <c r="AH141" s="329"/>
      <c r="AI141" s="329"/>
      <c r="AJ141" s="329"/>
      <c r="AK141" s="329"/>
      <c r="AL141" s="329"/>
      <c r="AM141" s="329"/>
      <c r="AN141" s="329"/>
      <c r="AO141" s="329"/>
      <c r="AP141" s="329"/>
      <c r="AQ141" s="329"/>
      <c r="AR141" s="329"/>
      <c r="AS141" s="329"/>
      <c r="AT141" s="329"/>
      <c r="AU141" s="329"/>
      <c r="AV141" s="329"/>
      <c r="AW141" s="329"/>
      <c r="AX141" s="329"/>
      <c r="AY141" s="329"/>
      <c r="AZ141" s="329"/>
      <c r="BA141" s="329"/>
      <c r="BB141" s="329"/>
      <c r="BC141" s="329"/>
      <c r="BD141" s="329"/>
      <c r="BE141" s="329">
        <v>3</v>
      </c>
      <c r="BF141" s="329"/>
      <c r="BG141" s="329"/>
      <c r="BH141" s="329"/>
      <c r="BI141" s="329"/>
      <c r="BJ141" s="329"/>
      <c r="BK141" s="329"/>
      <c r="BL141" s="329"/>
      <c r="BM141" s="329"/>
      <c r="BN141" s="329"/>
      <c r="BO141" s="329"/>
      <c r="BP141" s="329"/>
      <c r="BQ141" s="329"/>
      <c r="BR141" s="329"/>
      <c r="BS141" s="329"/>
      <c r="BT141" s="329"/>
      <c r="BU141" s="329">
        <v>4</v>
      </c>
      <c r="BV141" s="329"/>
      <c r="BW141" s="329"/>
      <c r="BX141" s="329"/>
      <c r="BY141" s="329"/>
      <c r="BZ141" s="329"/>
      <c r="CA141" s="329"/>
      <c r="CB141" s="329"/>
      <c r="CC141" s="329"/>
      <c r="CD141" s="329"/>
      <c r="CE141" s="329"/>
      <c r="CF141" s="329"/>
      <c r="CG141" s="329"/>
      <c r="CH141" s="329"/>
      <c r="CI141" s="329"/>
      <c r="CJ141" s="329"/>
      <c r="CK141" s="329">
        <v>5</v>
      </c>
      <c r="CL141" s="329"/>
      <c r="CM141" s="329"/>
      <c r="CN141" s="329"/>
      <c r="CO141" s="329"/>
      <c r="CP141" s="329"/>
      <c r="CQ141" s="329"/>
      <c r="CR141" s="329"/>
      <c r="CS141" s="329"/>
      <c r="CT141" s="329"/>
      <c r="CU141" s="329"/>
      <c r="CV141" s="329"/>
      <c r="CW141" s="329"/>
      <c r="CX141" s="329"/>
      <c r="CY141" s="329"/>
      <c r="CZ141" s="329"/>
      <c r="DA141" s="329"/>
      <c r="DB141" s="329"/>
      <c r="DC141" s="329"/>
      <c r="DD141" s="202">
        <v>6</v>
      </c>
      <c r="DE141" s="202">
        <v>7</v>
      </c>
    </row>
    <row r="142" spans="1:129" s="135" customFormat="1" ht="15" customHeight="1" x14ac:dyDescent="0.2">
      <c r="B142" s="260" t="s">
        <v>6</v>
      </c>
      <c r="C142" s="260"/>
      <c r="D142" s="260"/>
      <c r="E142" s="260"/>
      <c r="F142" s="260"/>
      <c r="G142" s="260"/>
      <c r="H142" s="260"/>
      <c r="I142" s="330" t="s">
        <v>409</v>
      </c>
      <c r="J142" s="330"/>
      <c r="K142" s="330"/>
      <c r="L142" s="330"/>
      <c r="M142" s="330"/>
      <c r="N142" s="330"/>
      <c r="O142" s="330"/>
      <c r="P142" s="330"/>
      <c r="Q142" s="330"/>
      <c r="R142" s="330"/>
      <c r="S142" s="330"/>
      <c r="T142" s="330"/>
      <c r="U142" s="330"/>
      <c r="V142" s="330"/>
      <c r="W142" s="330"/>
      <c r="X142" s="330"/>
      <c r="Y142" s="330"/>
      <c r="Z142" s="330"/>
      <c r="AA142" s="330"/>
      <c r="AB142" s="330"/>
      <c r="AC142" s="330"/>
      <c r="AD142" s="330"/>
      <c r="AE142" s="330"/>
      <c r="AF142" s="330"/>
      <c r="AG142" s="330"/>
      <c r="AH142" s="330"/>
      <c r="AI142" s="330"/>
      <c r="AJ142" s="330"/>
      <c r="AK142" s="330"/>
      <c r="AL142" s="330"/>
      <c r="AM142" s="330"/>
      <c r="AN142" s="330"/>
      <c r="AO142" s="330"/>
      <c r="AP142" s="330"/>
      <c r="AQ142" s="330"/>
      <c r="AR142" s="330"/>
      <c r="AS142" s="330"/>
      <c r="AT142" s="330"/>
      <c r="AU142" s="330"/>
      <c r="AV142" s="330"/>
      <c r="AW142" s="330"/>
      <c r="AX142" s="330"/>
      <c r="AY142" s="330"/>
      <c r="AZ142" s="330"/>
      <c r="BA142" s="330"/>
      <c r="BB142" s="330"/>
      <c r="BC142" s="330"/>
      <c r="BD142" s="330"/>
      <c r="BE142" s="314">
        <f>CK142/BU142</f>
        <v>1983.17</v>
      </c>
      <c r="BF142" s="314"/>
      <c r="BG142" s="314"/>
      <c r="BH142" s="314"/>
      <c r="BI142" s="314"/>
      <c r="BJ142" s="314"/>
      <c r="BK142" s="314"/>
      <c r="BL142" s="314"/>
      <c r="BM142" s="314"/>
      <c r="BN142" s="314"/>
      <c r="BO142" s="314"/>
      <c r="BP142" s="314"/>
      <c r="BQ142" s="314"/>
      <c r="BR142" s="314"/>
      <c r="BS142" s="314"/>
      <c r="BT142" s="314"/>
      <c r="BU142" s="331">
        <v>12</v>
      </c>
      <c r="BV142" s="331"/>
      <c r="BW142" s="331"/>
      <c r="BX142" s="331"/>
      <c r="BY142" s="331"/>
      <c r="BZ142" s="331"/>
      <c r="CA142" s="331"/>
      <c r="CB142" s="331"/>
      <c r="CC142" s="331"/>
      <c r="CD142" s="331"/>
      <c r="CE142" s="331"/>
      <c r="CF142" s="331"/>
      <c r="CG142" s="331"/>
      <c r="CH142" s="331"/>
      <c r="CI142" s="331"/>
      <c r="CJ142" s="331"/>
      <c r="CK142" s="314">
        <v>23798.04</v>
      </c>
      <c r="CL142" s="314"/>
      <c r="CM142" s="314"/>
      <c r="CN142" s="314"/>
      <c r="CO142" s="314"/>
      <c r="CP142" s="314"/>
      <c r="CQ142" s="314"/>
      <c r="CR142" s="314"/>
      <c r="CS142" s="314"/>
      <c r="CT142" s="314"/>
      <c r="CU142" s="314"/>
      <c r="CV142" s="314"/>
      <c r="CW142" s="314"/>
      <c r="CX142" s="314"/>
      <c r="CY142" s="314"/>
      <c r="CZ142" s="314"/>
      <c r="DA142" s="314"/>
      <c r="DB142" s="314"/>
      <c r="DC142" s="314"/>
      <c r="DD142" s="203">
        <v>23798.04</v>
      </c>
      <c r="DE142" s="203">
        <f>DD142</f>
        <v>23798.04</v>
      </c>
    </row>
    <row r="143" spans="1:129" s="135" customFormat="1" ht="29.25" hidden="1" customHeight="1" x14ac:dyDescent="0.2">
      <c r="B143" s="260" t="s">
        <v>7</v>
      </c>
      <c r="C143" s="260"/>
      <c r="D143" s="260"/>
      <c r="E143" s="260"/>
      <c r="F143" s="260"/>
      <c r="G143" s="260"/>
      <c r="H143" s="260"/>
      <c r="I143" s="330"/>
      <c r="J143" s="330"/>
      <c r="K143" s="330"/>
      <c r="L143" s="330"/>
      <c r="M143" s="330"/>
      <c r="N143" s="330"/>
      <c r="O143" s="330"/>
      <c r="P143" s="330"/>
      <c r="Q143" s="330"/>
      <c r="R143" s="330"/>
      <c r="S143" s="330"/>
      <c r="T143" s="330"/>
      <c r="U143" s="330"/>
      <c r="V143" s="330"/>
      <c r="W143" s="330"/>
      <c r="X143" s="330"/>
      <c r="Y143" s="330"/>
      <c r="Z143" s="330"/>
      <c r="AA143" s="330"/>
      <c r="AB143" s="330"/>
      <c r="AC143" s="330"/>
      <c r="AD143" s="330"/>
      <c r="AE143" s="330"/>
      <c r="AF143" s="330"/>
      <c r="AG143" s="330"/>
      <c r="AH143" s="330"/>
      <c r="AI143" s="330"/>
      <c r="AJ143" s="330"/>
      <c r="AK143" s="330"/>
      <c r="AL143" s="330"/>
      <c r="AM143" s="330"/>
      <c r="AN143" s="330"/>
      <c r="AO143" s="330"/>
      <c r="AP143" s="330"/>
      <c r="AQ143" s="330"/>
      <c r="AR143" s="330"/>
      <c r="AS143" s="330"/>
      <c r="AT143" s="330"/>
      <c r="AU143" s="330"/>
      <c r="AV143" s="330"/>
      <c r="AW143" s="330"/>
      <c r="AX143" s="330"/>
      <c r="AY143" s="330"/>
      <c r="AZ143" s="330"/>
      <c r="BA143" s="330"/>
      <c r="BB143" s="330"/>
      <c r="BC143" s="330"/>
      <c r="BD143" s="330"/>
      <c r="BE143" s="314"/>
      <c r="BF143" s="314"/>
      <c r="BG143" s="314"/>
      <c r="BH143" s="314"/>
      <c r="BI143" s="314"/>
      <c r="BJ143" s="314"/>
      <c r="BK143" s="314"/>
      <c r="BL143" s="314"/>
      <c r="BM143" s="314"/>
      <c r="BN143" s="314"/>
      <c r="BO143" s="314"/>
      <c r="BP143" s="314"/>
      <c r="BQ143" s="314"/>
      <c r="BR143" s="314"/>
      <c r="BS143" s="314"/>
      <c r="BT143" s="314"/>
      <c r="BU143" s="331"/>
      <c r="BV143" s="331"/>
      <c r="BW143" s="331"/>
      <c r="BX143" s="331"/>
      <c r="BY143" s="331"/>
      <c r="BZ143" s="331"/>
      <c r="CA143" s="331"/>
      <c r="CB143" s="331"/>
      <c r="CC143" s="331"/>
      <c r="CD143" s="331"/>
      <c r="CE143" s="331"/>
      <c r="CF143" s="331"/>
      <c r="CG143" s="331"/>
      <c r="CH143" s="331"/>
      <c r="CI143" s="331"/>
      <c r="CJ143" s="331"/>
      <c r="CK143" s="314"/>
      <c r="CL143" s="314"/>
      <c r="CM143" s="314"/>
      <c r="CN143" s="314"/>
      <c r="CO143" s="314"/>
      <c r="CP143" s="314"/>
      <c r="CQ143" s="314"/>
      <c r="CR143" s="314"/>
      <c r="CS143" s="314"/>
      <c r="CT143" s="314"/>
      <c r="CU143" s="314"/>
      <c r="CV143" s="314"/>
      <c r="CW143" s="314"/>
      <c r="CX143" s="314"/>
      <c r="CY143" s="314"/>
      <c r="CZ143" s="314"/>
      <c r="DA143" s="314"/>
      <c r="DB143" s="314"/>
      <c r="DC143" s="314"/>
      <c r="DD143" s="203"/>
      <c r="DE143" s="203"/>
    </row>
    <row r="144" spans="1:129" s="135" customFormat="1" ht="32.25" hidden="1" customHeight="1" x14ac:dyDescent="0.2">
      <c r="B144" s="260" t="s">
        <v>7</v>
      </c>
      <c r="C144" s="260"/>
      <c r="D144" s="260"/>
      <c r="E144" s="260"/>
      <c r="F144" s="260"/>
      <c r="G144" s="260"/>
      <c r="H144" s="260"/>
      <c r="I144" s="330" t="s">
        <v>410</v>
      </c>
      <c r="J144" s="330"/>
      <c r="K144" s="330"/>
      <c r="L144" s="330"/>
      <c r="M144" s="330"/>
      <c r="N144" s="330"/>
      <c r="O144" s="330"/>
      <c r="P144" s="330"/>
      <c r="Q144" s="330"/>
      <c r="R144" s="330"/>
      <c r="S144" s="330"/>
      <c r="T144" s="330"/>
      <c r="U144" s="330"/>
      <c r="V144" s="330"/>
      <c r="W144" s="330"/>
      <c r="X144" s="330"/>
      <c r="Y144" s="330"/>
      <c r="Z144" s="330"/>
      <c r="AA144" s="330"/>
      <c r="AB144" s="330"/>
      <c r="AC144" s="330"/>
      <c r="AD144" s="330"/>
      <c r="AE144" s="330"/>
      <c r="AF144" s="330"/>
      <c r="AG144" s="330"/>
      <c r="AH144" s="330"/>
      <c r="AI144" s="330"/>
      <c r="AJ144" s="330"/>
      <c r="AK144" s="330"/>
      <c r="AL144" s="330"/>
      <c r="AM144" s="330"/>
      <c r="AN144" s="330"/>
      <c r="AO144" s="330"/>
      <c r="AP144" s="330"/>
      <c r="AQ144" s="330"/>
      <c r="AR144" s="330"/>
      <c r="AS144" s="330"/>
      <c r="AT144" s="330"/>
      <c r="AU144" s="330"/>
      <c r="AV144" s="330"/>
      <c r="AW144" s="330"/>
      <c r="AX144" s="330"/>
      <c r="AY144" s="330"/>
      <c r="AZ144" s="330"/>
      <c r="BA144" s="330"/>
      <c r="BB144" s="330"/>
      <c r="BC144" s="330"/>
      <c r="BD144" s="330"/>
      <c r="BE144" s="314">
        <f>CK144/BU144</f>
        <v>0</v>
      </c>
      <c r="BF144" s="314"/>
      <c r="BG144" s="314"/>
      <c r="BH144" s="314"/>
      <c r="BI144" s="314"/>
      <c r="BJ144" s="314"/>
      <c r="BK144" s="314"/>
      <c r="BL144" s="314"/>
      <c r="BM144" s="314"/>
      <c r="BN144" s="314"/>
      <c r="BO144" s="314"/>
      <c r="BP144" s="314"/>
      <c r="BQ144" s="314"/>
      <c r="BR144" s="314"/>
      <c r="BS144" s="314"/>
      <c r="BT144" s="314"/>
      <c r="BU144" s="331">
        <v>1</v>
      </c>
      <c r="BV144" s="331"/>
      <c r="BW144" s="331"/>
      <c r="BX144" s="331"/>
      <c r="BY144" s="331"/>
      <c r="BZ144" s="331"/>
      <c r="CA144" s="331"/>
      <c r="CB144" s="331"/>
      <c r="CC144" s="331"/>
      <c r="CD144" s="331"/>
      <c r="CE144" s="331"/>
      <c r="CF144" s="331"/>
      <c r="CG144" s="331"/>
      <c r="CH144" s="331"/>
      <c r="CI144" s="331"/>
      <c r="CJ144" s="331"/>
      <c r="CK144" s="314"/>
      <c r="CL144" s="314"/>
      <c r="CM144" s="314"/>
      <c r="CN144" s="314"/>
      <c r="CO144" s="314"/>
      <c r="CP144" s="314"/>
      <c r="CQ144" s="314"/>
      <c r="CR144" s="314"/>
      <c r="CS144" s="314"/>
      <c r="CT144" s="314"/>
      <c r="CU144" s="314"/>
      <c r="CV144" s="314"/>
      <c r="CW144" s="314"/>
      <c r="CX144" s="314"/>
      <c r="CY144" s="314"/>
      <c r="CZ144" s="314"/>
      <c r="DA144" s="314"/>
      <c r="DB144" s="314"/>
      <c r="DC144" s="314"/>
      <c r="DD144" s="203"/>
      <c r="DE144" s="203"/>
    </row>
    <row r="145" spans="1:121" s="135" customFormat="1" ht="31.5" customHeight="1" x14ac:dyDescent="0.2">
      <c r="B145" s="258" t="s">
        <v>7</v>
      </c>
      <c r="C145" s="258"/>
      <c r="D145" s="258"/>
      <c r="E145" s="258"/>
      <c r="F145" s="258"/>
      <c r="G145" s="258"/>
      <c r="H145" s="258"/>
      <c r="I145" s="288" t="s">
        <v>411</v>
      </c>
      <c r="J145" s="288"/>
      <c r="K145" s="288"/>
      <c r="L145" s="288"/>
      <c r="M145" s="288"/>
      <c r="N145" s="288"/>
      <c r="O145" s="288"/>
      <c r="P145" s="288"/>
      <c r="Q145" s="288"/>
      <c r="R145" s="288"/>
      <c r="S145" s="288"/>
      <c r="T145" s="288"/>
      <c r="U145" s="288"/>
      <c r="V145" s="288"/>
      <c r="W145" s="288"/>
      <c r="X145" s="288"/>
      <c r="Y145" s="288"/>
      <c r="Z145" s="288"/>
      <c r="AA145" s="288"/>
      <c r="AB145" s="288"/>
      <c r="AC145" s="288"/>
      <c r="AD145" s="288"/>
      <c r="AE145" s="288"/>
      <c r="AF145" s="288"/>
      <c r="AG145" s="288"/>
      <c r="AH145" s="288"/>
      <c r="AI145" s="288"/>
      <c r="AJ145" s="288"/>
      <c r="AK145" s="288"/>
      <c r="AL145" s="288"/>
      <c r="AM145" s="288"/>
      <c r="AN145" s="288"/>
      <c r="AO145" s="288"/>
      <c r="AP145" s="288"/>
      <c r="AQ145" s="288"/>
      <c r="AR145" s="288"/>
      <c r="AS145" s="288"/>
      <c r="AT145" s="288"/>
      <c r="AU145" s="288"/>
      <c r="AV145" s="288"/>
      <c r="AW145" s="288"/>
      <c r="AX145" s="288"/>
      <c r="AY145" s="288"/>
      <c r="AZ145" s="288"/>
      <c r="BA145" s="288"/>
      <c r="BB145" s="288"/>
      <c r="BC145" s="288"/>
      <c r="BD145" s="288"/>
      <c r="BE145" s="306">
        <f>CK145/BU145</f>
        <v>2200</v>
      </c>
      <c r="BF145" s="306"/>
      <c r="BG145" s="306"/>
      <c r="BH145" s="306"/>
      <c r="BI145" s="306"/>
      <c r="BJ145" s="306"/>
      <c r="BK145" s="306"/>
      <c r="BL145" s="306"/>
      <c r="BM145" s="306"/>
      <c r="BN145" s="306"/>
      <c r="BO145" s="306"/>
      <c r="BP145" s="306"/>
      <c r="BQ145" s="306"/>
      <c r="BR145" s="306"/>
      <c r="BS145" s="306"/>
      <c r="BT145" s="306"/>
      <c r="BU145" s="264">
        <v>1</v>
      </c>
      <c r="BV145" s="264"/>
      <c r="BW145" s="264"/>
      <c r="BX145" s="264"/>
      <c r="BY145" s="264"/>
      <c r="BZ145" s="264"/>
      <c r="CA145" s="264"/>
      <c r="CB145" s="264"/>
      <c r="CC145" s="264"/>
      <c r="CD145" s="264"/>
      <c r="CE145" s="264"/>
      <c r="CF145" s="264"/>
      <c r="CG145" s="264"/>
      <c r="CH145" s="264"/>
      <c r="CI145" s="264"/>
      <c r="CJ145" s="264"/>
      <c r="CK145" s="314">
        <v>2200</v>
      </c>
      <c r="CL145" s="314"/>
      <c r="CM145" s="314"/>
      <c r="CN145" s="314"/>
      <c r="CO145" s="314"/>
      <c r="CP145" s="314"/>
      <c r="CQ145" s="314"/>
      <c r="CR145" s="314"/>
      <c r="CS145" s="314"/>
      <c r="CT145" s="314"/>
      <c r="CU145" s="314"/>
      <c r="CV145" s="314"/>
      <c r="CW145" s="314"/>
      <c r="CX145" s="314"/>
      <c r="CY145" s="314"/>
      <c r="CZ145" s="314"/>
      <c r="DA145" s="314"/>
      <c r="DB145" s="314"/>
      <c r="DC145" s="314"/>
      <c r="DD145" s="136">
        <v>2200</v>
      </c>
      <c r="DE145" s="136">
        <v>2200</v>
      </c>
    </row>
    <row r="146" spans="1:121" s="135" customFormat="1" ht="31.5" hidden="1" customHeight="1" x14ac:dyDescent="0.2">
      <c r="B146" s="258" t="s">
        <v>9</v>
      </c>
      <c r="C146" s="258"/>
      <c r="D146" s="258"/>
      <c r="E146" s="258"/>
      <c r="F146" s="258"/>
      <c r="G146" s="258"/>
      <c r="H146" s="258"/>
      <c r="I146" s="320" t="s">
        <v>478</v>
      </c>
      <c r="J146" s="321"/>
      <c r="K146" s="321"/>
      <c r="L146" s="321"/>
      <c r="M146" s="321"/>
      <c r="N146" s="321"/>
      <c r="O146" s="321"/>
      <c r="P146" s="321"/>
      <c r="Q146" s="321"/>
      <c r="R146" s="321"/>
      <c r="S146" s="321"/>
      <c r="T146" s="321"/>
      <c r="U146" s="321"/>
      <c r="V146" s="321"/>
      <c r="W146" s="321"/>
      <c r="X146" s="321"/>
      <c r="Y146" s="321"/>
      <c r="Z146" s="321"/>
      <c r="AA146" s="321"/>
      <c r="AB146" s="321"/>
      <c r="AC146" s="321"/>
      <c r="AD146" s="321"/>
      <c r="AE146" s="321"/>
      <c r="AF146" s="321"/>
      <c r="AG146" s="321"/>
      <c r="AH146" s="321"/>
      <c r="AI146" s="321"/>
      <c r="AJ146" s="321"/>
      <c r="AK146" s="321"/>
      <c r="AL146" s="321"/>
      <c r="AM146" s="321"/>
      <c r="AN146" s="321"/>
      <c r="AO146" s="321"/>
      <c r="AP146" s="321"/>
      <c r="AQ146" s="321"/>
      <c r="AR146" s="321"/>
      <c r="AS146" s="321"/>
      <c r="AT146" s="321"/>
      <c r="AU146" s="321"/>
      <c r="AV146" s="321"/>
      <c r="AW146" s="321"/>
      <c r="AX146" s="321"/>
      <c r="AY146" s="321"/>
      <c r="AZ146" s="321"/>
      <c r="BA146" s="321"/>
      <c r="BB146" s="321"/>
      <c r="BC146" s="321"/>
      <c r="BD146" s="322"/>
      <c r="BE146" s="323">
        <f t="shared" ref="BE146:BE153" si="1">CK146</f>
        <v>0</v>
      </c>
      <c r="BF146" s="324"/>
      <c r="BG146" s="324"/>
      <c r="BH146" s="324"/>
      <c r="BI146" s="324"/>
      <c r="BJ146" s="324"/>
      <c r="BK146" s="324"/>
      <c r="BL146" s="324"/>
      <c r="BM146" s="324"/>
      <c r="BN146" s="324"/>
      <c r="BO146" s="324"/>
      <c r="BP146" s="324"/>
      <c r="BQ146" s="324"/>
      <c r="BR146" s="324"/>
      <c r="BS146" s="324"/>
      <c r="BT146" s="325"/>
      <c r="BU146" s="326">
        <v>1</v>
      </c>
      <c r="BV146" s="327"/>
      <c r="BW146" s="327"/>
      <c r="BX146" s="327"/>
      <c r="BY146" s="327"/>
      <c r="BZ146" s="327"/>
      <c r="CA146" s="327"/>
      <c r="CB146" s="327"/>
      <c r="CC146" s="327"/>
      <c r="CD146" s="327"/>
      <c r="CE146" s="327"/>
      <c r="CF146" s="327"/>
      <c r="CG146" s="327"/>
      <c r="CH146" s="327"/>
      <c r="CI146" s="327"/>
      <c r="CJ146" s="328"/>
      <c r="CK146" s="314"/>
      <c r="CL146" s="314"/>
      <c r="CM146" s="314"/>
      <c r="CN146" s="314"/>
      <c r="CO146" s="314"/>
      <c r="CP146" s="314"/>
      <c r="CQ146" s="314"/>
      <c r="CR146" s="314"/>
      <c r="CS146" s="314"/>
      <c r="CT146" s="314"/>
      <c r="CU146" s="314"/>
      <c r="CV146" s="314"/>
      <c r="CW146" s="314"/>
      <c r="CX146" s="314"/>
      <c r="CY146" s="314"/>
      <c r="CZ146" s="314"/>
      <c r="DA146" s="314"/>
      <c r="DB146" s="314"/>
      <c r="DC146" s="314"/>
      <c r="DD146" s="136">
        <f t="shared" ref="DD146:DD150" si="2">CK146</f>
        <v>0</v>
      </c>
      <c r="DE146" s="136">
        <f t="shared" ref="DE146:DE150" si="3">CK146</f>
        <v>0</v>
      </c>
      <c r="DQ146" s="143"/>
    </row>
    <row r="147" spans="1:121" s="135" customFormat="1" ht="31.5" hidden="1" customHeight="1" x14ac:dyDescent="0.2">
      <c r="B147" s="258" t="s">
        <v>8</v>
      </c>
      <c r="C147" s="258"/>
      <c r="D147" s="258"/>
      <c r="E147" s="258"/>
      <c r="F147" s="258"/>
      <c r="G147" s="258"/>
      <c r="H147" s="258"/>
      <c r="I147" s="288" t="s">
        <v>412</v>
      </c>
      <c r="J147" s="288"/>
      <c r="K147" s="288"/>
      <c r="L147" s="288"/>
      <c r="M147" s="288"/>
      <c r="N147" s="288"/>
      <c r="O147" s="288"/>
      <c r="P147" s="288"/>
      <c r="Q147" s="288"/>
      <c r="R147" s="288"/>
      <c r="S147" s="288"/>
      <c r="T147" s="288"/>
      <c r="U147" s="288"/>
      <c r="V147" s="288"/>
      <c r="W147" s="288"/>
      <c r="X147" s="288"/>
      <c r="Y147" s="288"/>
      <c r="Z147" s="288"/>
      <c r="AA147" s="288"/>
      <c r="AB147" s="288"/>
      <c r="AC147" s="288"/>
      <c r="AD147" s="288"/>
      <c r="AE147" s="288"/>
      <c r="AF147" s="288"/>
      <c r="AG147" s="288"/>
      <c r="AH147" s="288"/>
      <c r="AI147" s="288"/>
      <c r="AJ147" s="288"/>
      <c r="AK147" s="288"/>
      <c r="AL147" s="288"/>
      <c r="AM147" s="288"/>
      <c r="AN147" s="288"/>
      <c r="AO147" s="288"/>
      <c r="AP147" s="288"/>
      <c r="AQ147" s="288"/>
      <c r="AR147" s="288"/>
      <c r="AS147" s="288"/>
      <c r="AT147" s="288"/>
      <c r="AU147" s="288"/>
      <c r="AV147" s="288"/>
      <c r="AW147" s="288"/>
      <c r="AX147" s="288"/>
      <c r="AY147" s="288"/>
      <c r="AZ147" s="288"/>
      <c r="BA147" s="288"/>
      <c r="BB147" s="288"/>
      <c r="BC147" s="288"/>
      <c r="BD147" s="288"/>
      <c r="BE147" s="323">
        <f t="shared" si="1"/>
        <v>0</v>
      </c>
      <c r="BF147" s="324"/>
      <c r="BG147" s="324"/>
      <c r="BH147" s="324"/>
      <c r="BI147" s="324"/>
      <c r="BJ147" s="324"/>
      <c r="BK147" s="324"/>
      <c r="BL147" s="324"/>
      <c r="BM147" s="324"/>
      <c r="BN147" s="324"/>
      <c r="BO147" s="324"/>
      <c r="BP147" s="324"/>
      <c r="BQ147" s="324"/>
      <c r="BR147" s="324"/>
      <c r="BS147" s="324"/>
      <c r="BT147" s="325"/>
      <c r="BU147" s="264">
        <v>1</v>
      </c>
      <c r="BV147" s="264"/>
      <c r="BW147" s="264"/>
      <c r="BX147" s="264"/>
      <c r="BY147" s="264"/>
      <c r="BZ147" s="264"/>
      <c r="CA147" s="264"/>
      <c r="CB147" s="264"/>
      <c r="CC147" s="264"/>
      <c r="CD147" s="264"/>
      <c r="CE147" s="264"/>
      <c r="CF147" s="264"/>
      <c r="CG147" s="264"/>
      <c r="CH147" s="264"/>
      <c r="CI147" s="264"/>
      <c r="CJ147" s="264"/>
      <c r="CK147" s="314"/>
      <c r="CL147" s="314"/>
      <c r="CM147" s="314"/>
      <c r="CN147" s="314"/>
      <c r="CO147" s="314"/>
      <c r="CP147" s="314"/>
      <c r="CQ147" s="314"/>
      <c r="CR147" s="314"/>
      <c r="CS147" s="314"/>
      <c r="CT147" s="314"/>
      <c r="CU147" s="314"/>
      <c r="CV147" s="314"/>
      <c r="CW147" s="314"/>
      <c r="CX147" s="314"/>
      <c r="CY147" s="314"/>
      <c r="CZ147" s="314"/>
      <c r="DA147" s="314"/>
      <c r="DB147" s="314"/>
      <c r="DC147" s="314"/>
      <c r="DD147" s="136"/>
      <c r="DE147" s="136"/>
    </row>
    <row r="148" spans="1:121" s="135" customFormat="1" ht="30" hidden="1" customHeight="1" x14ac:dyDescent="0.2">
      <c r="B148" s="258" t="s">
        <v>9</v>
      </c>
      <c r="C148" s="258"/>
      <c r="D148" s="258"/>
      <c r="E148" s="258"/>
      <c r="F148" s="258"/>
      <c r="G148" s="258"/>
      <c r="H148" s="258"/>
      <c r="I148" s="288" t="s">
        <v>413</v>
      </c>
      <c r="J148" s="288"/>
      <c r="K148" s="288"/>
      <c r="L148" s="288"/>
      <c r="M148" s="288"/>
      <c r="N148" s="288"/>
      <c r="O148" s="288"/>
      <c r="P148" s="288"/>
      <c r="Q148" s="288"/>
      <c r="R148" s="288"/>
      <c r="S148" s="288"/>
      <c r="T148" s="288"/>
      <c r="U148" s="288"/>
      <c r="V148" s="288"/>
      <c r="W148" s="288"/>
      <c r="X148" s="288"/>
      <c r="Y148" s="288"/>
      <c r="Z148" s="288"/>
      <c r="AA148" s="288"/>
      <c r="AB148" s="288"/>
      <c r="AC148" s="288"/>
      <c r="AD148" s="288"/>
      <c r="AE148" s="288"/>
      <c r="AF148" s="288"/>
      <c r="AG148" s="288"/>
      <c r="AH148" s="288"/>
      <c r="AI148" s="288"/>
      <c r="AJ148" s="288"/>
      <c r="AK148" s="288"/>
      <c r="AL148" s="288"/>
      <c r="AM148" s="288"/>
      <c r="AN148" s="288"/>
      <c r="AO148" s="288"/>
      <c r="AP148" s="288"/>
      <c r="AQ148" s="288"/>
      <c r="AR148" s="288"/>
      <c r="AS148" s="288"/>
      <c r="AT148" s="288"/>
      <c r="AU148" s="288"/>
      <c r="AV148" s="288"/>
      <c r="AW148" s="288"/>
      <c r="AX148" s="288"/>
      <c r="AY148" s="288"/>
      <c r="AZ148" s="288"/>
      <c r="BA148" s="288"/>
      <c r="BB148" s="288"/>
      <c r="BC148" s="288"/>
      <c r="BD148" s="288"/>
      <c r="BE148" s="306">
        <f t="shared" si="1"/>
        <v>0</v>
      </c>
      <c r="BF148" s="306"/>
      <c r="BG148" s="306"/>
      <c r="BH148" s="306"/>
      <c r="BI148" s="306"/>
      <c r="BJ148" s="306"/>
      <c r="BK148" s="306"/>
      <c r="BL148" s="306"/>
      <c r="BM148" s="306"/>
      <c r="BN148" s="306"/>
      <c r="BO148" s="306"/>
      <c r="BP148" s="306"/>
      <c r="BQ148" s="306"/>
      <c r="BR148" s="306"/>
      <c r="BS148" s="306"/>
      <c r="BT148" s="306"/>
      <c r="BU148" s="264">
        <v>1</v>
      </c>
      <c r="BV148" s="264"/>
      <c r="BW148" s="264"/>
      <c r="BX148" s="264"/>
      <c r="BY148" s="264"/>
      <c r="BZ148" s="264"/>
      <c r="CA148" s="264"/>
      <c r="CB148" s="264"/>
      <c r="CC148" s="264"/>
      <c r="CD148" s="264"/>
      <c r="CE148" s="264"/>
      <c r="CF148" s="264"/>
      <c r="CG148" s="264"/>
      <c r="CH148" s="264"/>
      <c r="CI148" s="264"/>
      <c r="CJ148" s="264"/>
      <c r="CK148" s="314"/>
      <c r="CL148" s="314"/>
      <c r="CM148" s="314"/>
      <c r="CN148" s="314"/>
      <c r="CO148" s="314"/>
      <c r="CP148" s="314"/>
      <c r="CQ148" s="314"/>
      <c r="CR148" s="314"/>
      <c r="CS148" s="314"/>
      <c r="CT148" s="314"/>
      <c r="CU148" s="314"/>
      <c r="CV148" s="314"/>
      <c r="CW148" s="314"/>
      <c r="CX148" s="314"/>
      <c r="CY148" s="314"/>
      <c r="CZ148" s="314"/>
      <c r="DA148" s="314"/>
      <c r="DB148" s="314"/>
      <c r="DC148" s="314"/>
      <c r="DD148" s="136"/>
      <c r="DE148" s="136"/>
    </row>
    <row r="149" spans="1:121" s="135" customFormat="1" ht="36" customHeight="1" x14ac:dyDescent="0.2">
      <c r="B149" s="258" t="s">
        <v>10</v>
      </c>
      <c r="C149" s="258"/>
      <c r="D149" s="258"/>
      <c r="E149" s="258"/>
      <c r="F149" s="258"/>
      <c r="G149" s="258"/>
      <c r="H149" s="258"/>
      <c r="I149" s="288" t="s">
        <v>414</v>
      </c>
      <c r="J149" s="288"/>
      <c r="K149" s="288"/>
      <c r="L149" s="288"/>
      <c r="M149" s="288"/>
      <c r="N149" s="288"/>
      <c r="O149" s="288"/>
      <c r="P149" s="288"/>
      <c r="Q149" s="288"/>
      <c r="R149" s="288"/>
      <c r="S149" s="288"/>
      <c r="T149" s="288"/>
      <c r="U149" s="288"/>
      <c r="V149" s="288"/>
      <c r="W149" s="288"/>
      <c r="X149" s="288"/>
      <c r="Y149" s="288"/>
      <c r="Z149" s="288"/>
      <c r="AA149" s="288"/>
      <c r="AB149" s="288"/>
      <c r="AC149" s="288"/>
      <c r="AD149" s="288"/>
      <c r="AE149" s="288"/>
      <c r="AF149" s="288"/>
      <c r="AG149" s="288"/>
      <c r="AH149" s="288"/>
      <c r="AI149" s="288"/>
      <c r="AJ149" s="288"/>
      <c r="AK149" s="288"/>
      <c r="AL149" s="288"/>
      <c r="AM149" s="288"/>
      <c r="AN149" s="288"/>
      <c r="AO149" s="288"/>
      <c r="AP149" s="288"/>
      <c r="AQ149" s="288"/>
      <c r="AR149" s="288"/>
      <c r="AS149" s="288"/>
      <c r="AT149" s="288"/>
      <c r="AU149" s="288"/>
      <c r="AV149" s="288"/>
      <c r="AW149" s="288"/>
      <c r="AX149" s="288"/>
      <c r="AY149" s="288"/>
      <c r="AZ149" s="288"/>
      <c r="BA149" s="288"/>
      <c r="BB149" s="288"/>
      <c r="BC149" s="288"/>
      <c r="BD149" s="288"/>
      <c r="BE149" s="306">
        <f t="shared" si="1"/>
        <v>37468.550000000003</v>
      </c>
      <c r="BF149" s="306"/>
      <c r="BG149" s="306"/>
      <c r="BH149" s="306"/>
      <c r="BI149" s="306"/>
      <c r="BJ149" s="306"/>
      <c r="BK149" s="306"/>
      <c r="BL149" s="306"/>
      <c r="BM149" s="306"/>
      <c r="BN149" s="306"/>
      <c r="BO149" s="306"/>
      <c r="BP149" s="306"/>
      <c r="BQ149" s="306"/>
      <c r="BR149" s="306"/>
      <c r="BS149" s="306"/>
      <c r="BT149" s="306"/>
      <c r="BU149" s="264">
        <v>1</v>
      </c>
      <c r="BV149" s="264"/>
      <c r="BW149" s="264"/>
      <c r="BX149" s="264"/>
      <c r="BY149" s="264"/>
      <c r="BZ149" s="264"/>
      <c r="CA149" s="264"/>
      <c r="CB149" s="264"/>
      <c r="CC149" s="264"/>
      <c r="CD149" s="264"/>
      <c r="CE149" s="264"/>
      <c r="CF149" s="264"/>
      <c r="CG149" s="264"/>
      <c r="CH149" s="264"/>
      <c r="CI149" s="264"/>
      <c r="CJ149" s="264"/>
      <c r="CK149" s="314">
        <v>37468.550000000003</v>
      </c>
      <c r="CL149" s="314"/>
      <c r="CM149" s="314"/>
      <c r="CN149" s="314"/>
      <c r="CO149" s="314"/>
      <c r="CP149" s="314"/>
      <c r="CQ149" s="314"/>
      <c r="CR149" s="314"/>
      <c r="CS149" s="314"/>
      <c r="CT149" s="314"/>
      <c r="CU149" s="314"/>
      <c r="CV149" s="314"/>
      <c r="CW149" s="314"/>
      <c r="CX149" s="314"/>
      <c r="CY149" s="314"/>
      <c r="CZ149" s="314"/>
      <c r="DA149" s="314"/>
      <c r="DB149" s="314"/>
      <c r="DC149" s="314"/>
      <c r="DD149" s="136">
        <v>30961.11</v>
      </c>
      <c r="DE149" s="136">
        <f>DD149</f>
        <v>30961.11</v>
      </c>
    </row>
    <row r="150" spans="1:121" s="135" customFormat="1" ht="15" customHeight="1" x14ac:dyDescent="0.2">
      <c r="B150" s="258" t="s">
        <v>11</v>
      </c>
      <c r="C150" s="258"/>
      <c r="D150" s="258"/>
      <c r="E150" s="258"/>
      <c r="F150" s="258"/>
      <c r="G150" s="258"/>
      <c r="H150" s="258"/>
      <c r="I150" s="288" t="s">
        <v>415</v>
      </c>
      <c r="J150" s="288"/>
      <c r="K150" s="288"/>
      <c r="L150" s="288"/>
      <c r="M150" s="288"/>
      <c r="N150" s="288"/>
      <c r="O150" s="288"/>
      <c r="P150" s="288"/>
      <c r="Q150" s="288"/>
      <c r="R150" s="288"/>
      <c r="S150" s="288"/>
      <c r="T150" s="288"/>
      <c r="U150" s="288"/>
      <c r="V150" s="288"/>
      <c r="W150" s="288"/>
      <c r="X150" s="288"/>
      <c r="Y150" s="288"/>
      <c r="Z150" s="288"/>
      <c r="AA150" s="288"/>
      <c r="AB150" s="288"/>
      <c r="AC150" s="288"/>
      <c r="AD150" s="288"/>
      <c r="AE150" s="288"/>
      <c r="AF150" s="288"/>
      <c r="AG150" s="288"/>
      <c r="AH150" s="288"/>
      <c r="AI150" s="288"/>
      <c r="AJ150" s="288"/>
      <c r="AK150" s="288"/>
      <c r="AL150" s="288"/>
      <c r="AM150" s="288"/>
      <c r="AN150" s="288"/>
      <c r="AO150" s="288"/>
      <c r="AP150" s="288"/>
      <c r="AQ150" s="288"/>
      <c r="AR150" s="288"/>
      <c r="AS150" s="288"/>
      <c r="AT150" s="288"/>
      <c r="AU150" s="288"/>
      <c r="AV150" s="288"/>
      <c r="AW150" s="288"/>
      <c r="AX150" s="288"/>
      <c r="AY150" s="288"/>
      <c r="AZ150" s="288"/>
      <c r="BA150" s="288"/>
      <c r="BB150" s="288"/>
      <c r="BC150" s="288"/>
      <c r="BD150" s="288"/>
      <c r="BE150" s="306">
        <f t="shared" si="1"/>
        <v>5850</v>
      </c>
      <c r="BF150" s="306"/>
      <c r="BG150" s="306"/>
      <c r="BH150" s="306"/>
      <c r="BI150" s="306"/>
      <c r="BJ150" s="306"/>
      <c r="BK150" s="306"/>
      <c r="BL150" s="306"/>
      <c r="BM150" s="306"/>
      <c r="BN150" s="306"/>
      <c r="BO150" s="306"/>
      <c r="BP150" s="306"/>
      <c r="BQ150" s="306"/>
      <c r="BR150" s="306"/>
      <c r="BS150" s="306"/>
      <c r="BT150" s="306"/>
      <c r="BU150" s="264">
        <v>1</v>
      </c>
      <c r="BV150" s="264"/>
      <c r="BW150" s="264"/>
      <c r="BX150" s="264"/>
      <c r="BY150" s="264"/>
      <c r="BZ150" s="264"/>
      <c r="CA150" s="264"/>
      <c r="CB150" s="264"/>
      <c r="CC150" s="264"/>
      <c r="CD150" s="264"/>
      <c r="CE150" s="264"/>
      <c r="CF150" s="264"/>
      <c r="CG150" s="264"/>
      <c r="CH150" s="264"/>
      <c r="CI150" s="264"/>
      <c r="CJ150" s="264"/>
      <c r="CK150" s="314">
        <v>5850</v>
      </c>
      <c r="CL150" s="314"/>
      <c r="CM150" s="314"/>
      <c r="CN150" s="314"/>
      <c r="CO150" s="314"/>
      <c r="CP150" s="314"/>
      <c r="CQ150" s="314"/>
      <c r="CR150" s="314"/>
      <c r="CS150" s="314"/>
      <c r="CT150" s="314"/>
      <c r="CU150" s="314"/>
      <c r="CV150" s="314"/>
      <c r="CW150" s="314"/>
      <c r="CX150" s="314"/>
      <c r="CY150" s="314"/>
      <c r="CZ150" s="314"/>
      <c r="DA150" s="314"/>
      <c r="DB150" s="314"/>
      <c r="DC150" s="314"/>
      <c r="DD150" s="136">
        <f t="shared" si="2"/>
        <v>5850</v>
      </c>
      <c r="DE150" s="136">
        <f t="shared" si="3"/>
        <v>5850</v>
      </c>
    </row>
    <row r="151" spans="1:121" s="135" customFormat="1" ht="21.75" customHeight="1" x14ac:dyDescent="0.2">
      <c r="A151" s="197"/>
      <c r="B151" s="258" t="s">
        <v>12</v>
      </c>
      <c r="C151" s="258"/>
      <c r="D151" s="258"/>
      <c r="E151" s="258"/>
      <c r="F151" s="258"/>
      <c r="G151" s="258"/>
      <c r="H151" s="258"/>
      <c r="I151" s="288" t="s">
        <v>477</v>
      </c>
      <c r="J151" s="288"/>
      <c r="K151" s="288"/>
      <c r="L151" s="288"/>
      <c r="M151" s="288"/>
      <c r="N151" s="288"/>
      <c r="O151" s="288"/>
      <c r="P151" s="288"/>
      <c r="Q151" s="288"/>
      <c r="R151" s="288"/>
      <c r="S151" s="288"/>
      <c r="T151" s="288"/>
      <c r="U151" s="288"/>
      <c r="V151" s="288"/>
      <c r="W151" s="288"/>
      <c r="X151" s="288"/>
      <c r="Y151" s="288"/>
      <c r="Z151" s="288"/>
      <c r="AA151" s="288"/>
      <c r="AB151" s="288"/>
      <c r="AC151" s="288"/>
      <c r="AD151" s="288"/>
      <c r="AE151" s="288"/>
      <c r="AF151" s="288"/>
      <c r="AG151" s="288"/>
      <c r="AH151" s="288"/>
      <c r="AI151" s="288"/>
      <c r="AJ151" s="288"/>
      <c r="AK151" s="288"/>
      <c r="AL151" s="288"/>
      <c r="AM151" s="288"/>
      <c r="AN151" s="288"/>
      <c r="AO151" s="288"/>
      <c r="AP151" s="288"/>
      <c r="AQ151" s="288"/>
      <c r="AR151" s="288"/>
      <c r="AS151" s="288"/>
      <c r="AT151" s="288"/>
      <c r="AU151" s="288"/>
      <c r="AV151" s="288"/>
      <c r="AW151" s="288"/>
      <c r="AX151" s="288"/>
      <c r="AY151" s="288"/>
      <c r="AZ151" s="288"/>
      <c r="BA151" s="288"/>
      <c r="BB151" s="288"/>
      <c r="BC151" s="288"/>
      <c r="BD151" s="288"/>
      <c r="BE151" s="306">
        <f t="shared" si="1"/>
        <v>33816</v>
      </c>
      <c r="BF151" s="306"/>
      <c r="BG151" s="306"/>
      <c r="BH151" s="306"/>
      <c r="BI151" s="306"/>
      <c r="BJ151" s="306"/>
      <c r="BK151" s="306"/>
      <c r="BL151" s="306"/>
      <c r="BM151" s="306"/>
      <c r="BN151" s="306"/>
      <c r="BO151" s="306"/>
      <c r="BP151" s="306"/>
      <c r="BQ151" s="306"/>
      <c r="BR151" s="306"/>
      <c r="BS151" s="306"/>
      <c r="BT151" s="306"/>
      <c r="BU151" s="326">
        <v>1</v>
      </c>
      <c r="BV151" s="327"/>
      <c r="BW151" s="327"/>
      <c r="BX151" s="327"/>
      <c r="BY151" s="327"/>
      <c r="BZ151" s="327"/>
      <c r="CA151" s="327"/>
      <c r="CB151" s="327"/>
      <c r="CC151" s="327"/>
      <c r="CD151" s="327"/>
      <c r="CE151" s="327"/>
      <c r="CF151" s="327"/>
      <c r="CG151" s="327"/>
      <c r="CH151" s="327"/>
      <c r="CI151" s="327"/>
      <c r="CJ151" s="328"/>
      <c r="CK151" s="314">
        <f>29664+4152</f>
        <v>33816</v>
      </c>
      <c r="CL151" s="314"/>
      <c r="CM151" s="314"/>
      <c r="CN151" s="314"/>
      <c r="CO151" s="314"/>
      <c r="CP151" s="314"/>
      <c r="CQ151" s="314"/>
      <c r="CR151" s="314"/>
      <c r="CS151" s="314"/>
      <c r="CT151" s="314"/>
      <c r="CU151" s="314"/>
      <c r="CV151" s="314"/>
      <c r="CW151" s="314"/>
      <c r="CX151" s="314"/>
      <c r="CY151" s="314"/>
      <c r="CZ151" s="314"/>
      <c r="DA151" s="314"/>
      <c r="DB151" s="314"/>
      <c r="DC151" s="314"/>
      <c r="DD151" s="136">
        <v>33816</v>
      </c>
      <c r="DE151" s="136">
        <v>33816</v>
      </c>
    </row>
    <row r="152" spans="1:121" s="135" customFormat="1" ht="19.5" hidden="1" customHeight="1" x14ac:dyDescent="0.2">
      <c r="A152" s="283"/>
      <c r="B152" s="258" t="s">
        <v>193</v>
      </c>
      <c r="C152" s="258"/>
      <c r="D152" s="258"/>
      <c r="E152" s="258"/>
      <c r="F152" s="258"/>
      <c r="G152" s="258"/>
      <c r="H152" s="258"/>
      <c r="I152" s="288" t="s">
        <v>490</v>
      </c>
      <c r="J152" s="288"/>
      <c r="K152" s="288"/>
      <c r="L152" s="288"/>
      <c r="M152" s="288"/>
      <c r="N152" s="288"/>
      <c r="O152" s="288"/>
      <c r="P152" s="288"/>
      <c r="Q152" s="288"/>
      <c r="R152" s="288"/>
      <c r="S152" s="288"/>
      <c r="T152" s="288"/>
      <c r="U152" s="288"/>
      <c r="V152" s="288"/>
      <c r="W152" s="288"/>
      <c r="X152" s="288"/>
      <c r="Y152" s="288"/>
      <c r="Z152" s="288"/>
      <c r="AA152" s="288"/>
      <c r="AB152" s="288"/>
      <c r="AC152" s="288"/>
      <c r="AD152" s="288"/>
      <c r="AE152" s="288"/>
      <c r="AF152" s="288"/>
      <c r="AG152" s="288"/>
      <c r="AH152" s="288"/>
      <c r="AI152" s="288"/>
      <c r="AJ152" s="288"/>
      <c r="AK152" s="288"/>
      <c r="AL152" s="288"/>
      <c r="AM152" s="288"/>
      <c r="AN152" s="288"/>
      <c r="AO152" s="288"/>
      <c r="AP152" s="288"/>
      <c r="AQ152" s="288"/>
      <c r="AR152" s="288"/>
      <c r="AS152" s="288"/>
      <c r="AT152" s="288"/>
      <c r="AU152" s="288"/>
      <c r="AV152" s="288"/>
      <c r="AW152" s="288"/>
      <c r="AX152" s="288"/>
      <c r="AY152" s="288"/>
      <c r="AZ152" s="288"/>
      <c r="BA152" s="288"/>
      <c r="BB152" s="288"/>
      <c r="BC152" s="288"/>
      <c r="BD152" s="288"/>
      <c r="BE152" s="306">
        <f t="shared" si="1"/>
        <v>0</v>
      </c>
      <c r="BF152" s="306"/>
      <c r="BG152" s="306"/>
      <c r="BH152" s="306"/>
      <c r="BI152" s="306"/>
      <c r="BJ152" s="306"/>
      <c r="BK152" s="306"/>
      <c r="BL152" s="306"/>
      <c r="BM152" s="306"/>
      <c r="BN152" s="306"/>
      <c r="BO152" s="306"/>
      <c r="BP152" s="306"/>
      <c r="BQ152" s="306"/>
      <c r="BR152" s="306"/>
      <c r="BS152" s="306"/>
      <c r="BT152" s="306"/>
      <c r="BU152" s="264"/>
      <c r="BV152" s="264"/>
      <c r="BW152" s="264"/>
      <c r="BX152" s="264"/>
      <c r="BY152" s="264"/>
      <c r="BZ152" s="264"/>
      <c r="CA152" s="264"/>
      <c r="CB152" s="264"/>
      <c r="CC152" s="264"/>
      <c r="CD152" s="264"/>
      <c r="CE152" s="264"/>
      <c r="CF152" s="264"/>
      <c r="CG152" s="264"/>
      <c r="CH152" s="264"/>
      <c r="CI152" s="264"/>
      <c r="CJ152" s="264"/>
      <c r="CK152" s="314"/>
      <c r="CL152" s="314"/>
      <c r="CM152" s="314"/>
      <c r="CN152" s="314"/>
      <c r="CO152" s="314"/>
      <c r="CP152" s="314"/>
      <c r="CQ152" s="314"/>
      <c r="CR152" s="314"/>
      <c r="CS152" s="314"/>
      <c r="CT152" s="314"/>
      <c r="CU152" s="314"/>
      <c r="CV152" s="314"/>
      <c r="CW152" s="314"/>
      <c r="CX152" s="314"/>
      <c r="CY152" s="314"/>
      <c r="CZ152" s="314"/>
      <c r="DA152" s="314"/>
      <c r="DB152" s="314"/>
      <c r="DC152" s="314"/>
      <c r="DD152" s="136"/>
      <c r="DE152" s="136"/>
    </row>
    <row r="153" spans="1:121" s="135" customFormat="1" ht="18.75" hidden="1" customHeight="1" x14ac:dyDescent="0.2">
      <c r="A153" s="283"/>
      <c r="B153" s="258" t="s">
        <v>13</v>
      </c>
      <c r="C153" s="258"/>
      <c r="D153" s="258"/>
      <c r="E153" s="258"/>
      <c r="F153" s="258"/>
      <c r="G153" s="258"/>
      <c r="H153" s="258"/>
      <c r="I153" s="288" t="s">
        <v>518</v>
      </c>
      <c r="J153" s="288"/>
      <c r="K153" s="288"/>
      <c r="L153" s="288"/>
      <c r="M153" s="288"/>
      <c r="N153" s="288"/>
      <c r="O153" s="288"/>
      <c r="P153" s="288"/>
      <c r="Q153" s="288"/>
      <c r="R153" s="288"/>
      <c r="S153" s="288"/>
      <c r="T153" s="288"/>
      <c r="U153" s="288"/>
      <c r="V153" s="288"/>
      <c r="W153" s="288"/>
      <c r="X153" s="288"/>
      <c r="Y153" s="288"/>
      <c r="Z153" s="288"/>
      <c r="AA153" s="288"/>
      <c r="AB153" s="288"/>
      <c r="AC153" s="288"/>
      <c r="AD153" s="288"/>
      <c r="AE153" s="288"/>
      <c r="AF153" s="288"/>
      <c r="AG153" s="288"/>
      <c r="AH153" s="288"/>
      <c r="AI153" s="288"/>
      <c r="AJ153" s="288"/>
      <c r="AK153" s="288"/>
      <c r="AL153" s="288"/>
      <c r="AM153" s="288"/>
      <c r="AN153" s="288"/>
      <c r="AO153" s="288"/>
      <c r="AP153" s="288"/>
      <c r="AQ153" s="288"/>
      <c r="AR153" s="288"/>
      <c r="AS153" s="288"/>
      <c r="AT153" s="288"/>
      <c r="AU153" s="288"/>
      <c r="AV153" s="288"/>
      <c r="AW153" s="288"/>
      <c r="AX153" s="288"/>
      <c r="AY153" s="288"/>
      <c r="AZ153" s="288"/>
      <c r="BA153" s="288"/>
      <c r="BB153" s="288"/>
      <c r="BC153" s="288"/>
      <c r="BD153" s="288"/>
      <c r="BE153" s="306">
        <f t="shared" si="1"/>
        <v>0</v>
      </c>
      <c r="BF153" s="306"/>
      <c r="BG153" s="306"/>
      <c r="BH153" s="306"/>
      <c r="BI153" s="306"/>
      <c r="BJ153" s="306"/>
      <c r="BK153" s="306"/>
      <c r="BL153" s="306"/>
      <c r="BM153" s="306"/>
      <c r="BN153" s="306"/>
      <c r="BO153" s="306"/>
      <c r="BP153" s="306"/>
      <c r="BQ153" s="306"/>
      <c r="BR153" s="306"/>
      <c r="BS153" s="306"/>
      <c r="BT153" s="306"/>
      <c r="BU153" s="264"/>
      <c r="BV153" s="264"/>
      <c r="BW153" s="264"/>
      <c r="BX153" s="264"/>
      <c r="BY153" s="264"/>
      <c r="BZ153" s="264"/>
      <c r="CA153" s="264"/>
      <c r="CB153" s="264"/>
      <c r="CC153" s="264"/>
      <c r="CD153" s="264"/>
      <c r="CE153" s="264"/>
      <c r="CF153" s="264"/>
      <c r="CG153" s="264"/>
      <c r="CH153" s="264"/>
      <c r="CI153" s="264"/>
      <c r="CJ153" s="264"/>
      <c r="CK153" s="314"/>
      <c r="CL153" s="314"/>
      <c r="CM153" s="314"/>
      <c r="CN153" s="314"/>
      <c r="CO153" s="314"/>
      <c r="CP153" s="314"/>
      <c r="CQ153" s="314"/>
      <c r="CR153" s="314"/>
      <c r="CS153" s="314"/>
      <c r="CT153" s="314"/>
      <c r="CU153" s="314"/>
      <c r="CV153" s="314"/>
      <c r="CW153" s="314"/>
      <c r="CX153" s="314"/>
      <c r="CY153" s="314"/>
      <c r="CZ153" s="314"/>
      <c r="DA153" s="314"/>
      <c r="DB153" s="314"/>
      <c r="DC153" s="314"/>
      <c r="DD153" s="136"/>
      <c r="DE153" s="136"/>
    </row>
    <row r="154" spans="1:121" s="135" customFormat="1" ht="15" customHeight="1" thickBot="1" x14ac:dyDescent="0.25">
      <c r="A154" s="176"/>
      <c r="B154" s="313"/>
      <c r="C154" s="258"/>
      <c r="D154" s="258"/>
      <c r="E154" s="258"/>
      <c r="F154" s="258"/>
      <c r="G154" s="258"/>
      <c r="H154" s="258"/>
      <c r="I154" s="290" t="s">
        <v>344</v>
      </c>
      <c r="J154" s="290"/>
      <c r="K154" s="290"/>
      <c r="L154" s="290"/>
      <c r="M154" s="290"/>
      <c r="N154" s="290"/>
      <c r="O154" s="290"/>
      <c r="P154" s="290"/>
      <c r="Q154" s="290"/>
      <c r="R154" s="290"/>
      <c r="S154" s="290"/>
      <c r="T154" s="290"/>
      <c r="U154" s="290"/>
      <c r="V154" s="290"/>
      <c r="W154" s="290"/>
      <c r="X154" s="290"/>
      <c r="Y154" s="290"/>
      <c r="Z154" s="290"/>
      <c r="AA154" s="290"/>
      <c r="AB154" s="290"/>
      <c r="AC154" s="290"/>
      <c r="AD154" s="290"/>
      <c r="AE154" s="290"/>
      <c r="AF154" s="290"/>
      <c r="AG154" s="290"/>
      <c r="AH154" s="290"/>
      <c r="AI154" s="290"/>
      <c r="AJ154" s="290"/>
      <c r="AK154" s="290"/>
      <c r="AL154" s="290"/>
      <c r="AM154" s="290"/>
      <c r="AN154" s="290"/>
      <c r="AO154" s="290"/>
      <c r="AP154" s="290"/>
      <c r="AQ154" s="290"/>
      <c r="AR154" s="290"/>
      <c r="AS154" s="290"/>
      <c r="AT154" s="290"/>
      <c r="AU154" s="290"/>
      <c r="AV154" s="290"/>
      <c r="AW154" s="290"/>
      <c r="AX154" s="290"/>
      <c r="AY154" s="290"/>
      <c r="AZ154" s="290"/>
      <c r="BA154" s="290"/>
      <c r="BB154" s="290"/>
      <c r="BC154" s="290"/>
      <c r="BD154" s="291"/>
      <c r="BE154" s="264" t="s">
        <v>34</v>
      </c>
      <c r="BF154" s="264"/>
      <c r="BG154" s="264"/>
      <c r="BH154" s="264"/>
      <c r="BI154" s="264"/>
      <c r="BJ154" s="264"/>
      <c r="BK154" s="264"/>
      <c r="BL154" s="264"/>
      <c r="BM154" s="264"/>
      <c r="BN154" s="264"/>
      <c r="BO154" s="264"/>
      <c r="BP154" s="264"/>
      <c r="BQ154" s="264"/>
      <c r="BR154" s="264"/>
      <c r="BS154" s="264"/>
      <c r="BT154" s="264"/>
      <c r="BU154" s="264" t="s">
        <v>34</v>
      </c>
      <c r="BV154" s="264"/>
      <c r="BW154" s="264"/>
      <c r="BX154" s="264"/>
      <c r="BY154" s="264"/>
      <c r="BZ154" s="264"/>
      <c r="CA154" s="264"/>
      <c r="CB154" s="264"/>
      <c r="CC154" s="264"/>
      <c r="CD154" s="264"/>
      <c r="CE154" s="264"/>
      <c r="CF154" s="264"/>
      <c r="CG154" s="264"/>
      <c r="CH154" s="264"/>
      <c r="CI154" s="264"/>
      <c r="CJ154" s="264"/>
      <c r="CK154" s="310">
        <f>SUM(CK142:CK149)+CK150+CK151+CK152+CK153</f>
        <v>103132.59</v>
      </c>
      <c r="CL154" s="310"/>
      <c r="CM154" s="310"/>
      <c r="CN154" s="310"/>
      <c r="CO154" s="310"/>
      <c r="CP154" s="310"/>
      <c r="CQ154" s="310"/>
      <c r="CR154" s="310"/>
      <c r="CS154" s="310"/>
      <c r="CT154" s="310"/>
      <c r="CU154" s="310"/>
      <c r="CV154" s="310"/>
      <c r="CW154" s="310"/>
      <c r="CX154" s="310"/>
      <c r="CY154" s="310"/>
      <c r="CZ154" s="310"/>
      <c r="DA154" s="310"/>
      <c r="DB154" s="310"/>
      <c r="DC154" s="310"/>
      <c r="DD154" s="138">
        <f>DD151+DD150+DD149+DD148+DD147+DD146+DD145+DD144+DD143+DD142</f>
        <v>96625.15</v>
      </c>
      <c r="DE154" s="138">
        <f>DE151+DE150+DE149+DE148+DE147+DE146+DE145+DE144+DE143+DE142</f>
        <v>96625.15</v>
      </c>
    </row>
    <row r="155" spans="1:121" ht="12" customHeight="1" x14ac:dyDescent="0.2"/>
    <row r="156" spans="1:121" s="5" customFormat="1" ht="28.5" customHeight="1" x14ac:dyDescent="0.15">
      <c r="B156" s="341" t="s">
        <v>416</v>
      </c>
      <c r="C156" s="341"/>
      <c r="D156" s="341"/>
      <c r="E156" s="341"/>
      <c r="F156" s="341"/>
      <c r="G156" s="341"/>
      <c r="H156" s="341"/>
      <c r="I156" s="341"/>
      <c r="J156" s="341"/>
      <c r="K156" s="341"/>
      <c r="L156" s="341"/>
      <c r="M156" s="341"/>
      <c r="N156" s="341"/>
      <c r="O156" s="341"/>
      <c r="P156" s="341"/>
      <c r="Q156" s="341"/>
      <c r="R156" s="341"/>
      <c r="S156" s="341"/>
      <c r="T156" s="341"/>
      <c r="U156" s="341"/>
      <c r="V156" s="341"/>
      <c r="W156" s="341"/>
      <c r="X156" s="341"/>
      <c r="Y156" s="341"/>
      <c r="Z156" s="341"/>
      <c r="AA156" s="341"/>
      <c r="AB156" s="341"/>
      <c r="AC156" s="341"/>
      <c r="AD156" s="341"/>
      <c r="AE156" s="341"/>
      <c r="AF156" s="341"/>
      <c r="AG156" s="341"/>
      <c r="AH156" s="341"/>
      <c r="AI156" s="341"/>
      <c r="AJ156" s="341"/>
      <c r="AK156" s="341"/>
      <c r="AL156" s="341"/>
      <c r="AM156" s="341"/>
      <c r="AN156" s="341"/>
      <c r="AO156" s="341"/>
      <c r="AP156" s="341"/>
      <c r="AQ156" s="341"/>
      <c r="AR156" s="341"/>
      <c r="AS156" s="341"/>
      <c r="AT156" s="341"/>
      <c r="AU156" s="341"/>
      <c r="AV156" s="341"/>
      <c r="AW156" s="341"/>
      <c r="AX156" s="341"/>
      <c r="AY156" s="341"/>
      <c r="AZ156" s="341"/>
      <c r="BA156" s="341"/>
      <c r="BB156" s="341"/>
      <c r="BC156" s="341"/>
      <c r="BD156" s="341"/>
      <c r="BE156" s="341"/>
      <c r="BF156" s="341"/>
      <c r="BG156" s="341"/>
      <c r="BH156" s="341"/>
      <c r="BI156" s="341"/>
      <c r="BJ156" s="341"/>
      <c r="BK156" s="341"/>
      <c r="BL156" s="341"/>
      <c r="BM156" s="341"/>
      <c r="BN156" s="341"/>
      <c r="BO156" s="341"/>
      <c r="BP156" s="341"/>
      <c r="BQ156" s="341"/>
      <c r="BR156" s="341"/>
      <c r="BS156" s="341"/>
      <c r="BT156" s="341"/>
      <c r="BU156" s="341"/>
      <c r="BV156" s="341"/>
      <c r="BW156" s="341"/>
      <c r="BX156" s="341"/>
      <c r="BY156" s="341"/>
      <c r="BZ156" s="341"/>
      <c r="CA156" s="341"/>
      <c r="CB156" s="341"/>
      <c r="CC156" s="341"/>
      <c r="CD156" s="341"/>
      <c r="CE156" s="341"/>
      <c r="CF156" s="341"/>
      <c r="CG156" s="341"/>
      <c r="CH156" s="341"/>
      <c r="CI156" s="341"/>
      <c r="CJ156" s="341"/>
      <c r="CK156" s="341"/>
      <c r="CL156" s="341"/>
      <c r="CM156" s="341"/>
      <c r="CN156" s="341"/>
      <c r="CO156" s="341"/>
      <c r="CP156" s="341"/>
      <c r="CQ156" s="341"/>
      <c r="CR156" s="341"/>
      <c r="CS156" s="341"/>
      <c r="CT156" s="341"/>
      <c r="CU156" s="341"/>
      <c r="CV156" s="341"/>
      <c r="CW156" s="341"/>
      <c r="CX156" s="341"/>
      <c r="CY156" s="341"/>
      <c r="CZ156" s="341"/>
      <c r="DA156" s="341"/>
      <c r="DB156" s="341"/>
      <c r="DC156" s="341"/>
    </row>
    <row r="157" spans="1:121" ht="10.5" customHeight="1" x14ac:dyDescent="0.2"/>
    <row r="158" spans="1:121" s="116" customFormat="1" ht="40.5" customHeight="1" x14ac:dyDescent="0.2">
      <c r="A158" s="148"/>
      <c r="B158" s="293" t="s">
        <v>339</v>
      </c>
      <c r="C158" s="294"/>
      <c r="D158" s="294"/>
      <c r="E158" s="294"/>
      <c r="F158" s="294"/>
      <c r="G158" s="294"/>
      <c r="H158" s="295"/>
      <c r="I158" s="293" t="s">
        <v>363</v>
      </c>
      <c r="J158" s="294"/>
      <c r="K158" s="294"/>
      <c r="L158" s="294"/>
      <c r="M158" s="294"/>
      <c r="N158" s="294"/>
      <c r="O158" s="294"/>
      <c r="P158" s="294"/>
      <c r="Q158" s="294"/>
      <c r="R158" s="294"/>
      <c r="S158" s="294"/>
      <c r="T158" s="294"/>
      <c r="U158" s="294"/>
      <c r="V158" s="294"/>
      <c r="W158" s="294"/>
      <c r="X158" s="294"/>
      <c r="Y158" s="294"/>
      <c r="Z158" s="294"/>
      <c r="AA158" s="294"/>
      <c r="AB158" s="294"/>
      <c r="AC158" s="294"/>
      <c r="AD158" s="294"/>
      <c r="AE158" s="294"/>
      <c r="AF158" s="294"/>
      <c r="AG158" s="294"/>
      <c r="AH158" s="294"/>
      <c r="AI158" s="294"/>
      <c r="AJ158" s="294"/>
      <c r="AK158" s="294"/>
      <c r="AL158" s="294"/>
      <c r="AM158" s="294"/>
      <c r="AN158" s="294"/>
      <c r="AO158" s="294"/>
      <c r="AP158" s="294"/>
      <c r="AQ158" s="294"/>
      <c r="AR158" s="294"/>
      <c r="AS158" s="294"/>
      <c r="AT158" s="294"/>
      <c r="AU158" s="294"/>
      <c r="AV158" s="294"/>
      <c r="AW158" s="294"/>
      <c r="AX158" s="294"/>
      <c r="AY158" s="294"/>
      <c r="AZ158" s="294"/>
      <c r="BA158" s="294"/>
      <c r="BB158" s="294"/>
      <c r="BC158" s="294"/>
      <c r="BD158" s="295"/>
      <c r="BE158" s="293" t="s">
        <v>396</v>
      </c>
      <c r="BF158" s="294"/>
      <c r="BG158" s="294"/>
      <c r="BH158" s="294"/>
      <c r="BI158" s="294"/>
      <c r="BJ158" s="294"/>
      <c r="BK158" s="294"/>
      <c r="BL158" s="294"/>
      <c r="BM158" s="294"/>
      <c r="BN158" s="294"/>
      <c r="BO158" s="294"/>
      <c r="BP158" s="294"/>
      <c r="BQ158" s="294"/>
      <c r="BR158" s="294"/>
      <c r="BS158" s="294"/>
      <c r="BT158" s="295"/>
      <c r="BU158" s="293" t="s">
        <v>417</v>
      </c>
      <c r="BV158" s="294"/>
      <c r="BW158" s="294"/>
      <c r="BX158" s="294"/>
      <c r="BY158" s="294"/>
      <c r="BZ158" s="294"/>
      <c r="CA158" s="294"/>
      <c r="CB158" s="294"/>
      <c r="CC158" s="294"/>
      <c r="CD158" s="294"/>
      <c r="CE158" s="294"/>
      <c r="CF158" s="294"/>
      <c r="CG158" s="294"/>
      <c r="CH158" s="294"/>
      <c r="CI158" s="294"/>
      <c r="CJ158" s="295"/>
      <c r="CK158" s="259" t="s">
        <v>418</v>
      </c>
      <c r="CL158" s="259"/>
      <c r="CM158" s="259"/>
      <c r="CN158" s="259"/>
      <c r="CO158" s="259"/>
      <c r="CP158" s="259"/>
      <c r="CQ158" s="259"/>
      <c r="CR158" s="259"/>
      <c r="CS158" s="259"/>
      <c r="CT158" s="259"/>
      <c r="CU158" s="259"/>
      <c r="CV158" s="259"/>
      <c r="CW158" s="259"/>
      <c r="CX158" s="259"/>
      <c r="CY158" s="259"/>
      <c r="CZ158" s="259"/>
      <c r="DA158" s="259"/>
      <c r="DB158" s="259"/>
      <c r="DC158" s="259"/>
      <c r="DD158" s="259"/>
      <c r="DE158" s="259"/>
    </row>
    <row r="159" spans="1:121" s="116" customFormat="1" ht="24.75" customHeight="1" x14ac:dyDescent="0.2">
      <c r="A159" s="149"/>
      <c r="B159" s="296"/>
      <c r="C159" s="297"/>
      <c r="D159" s="297"/>
      <c r="E159" s="297"/>
      <c r="F159" s="297"/>
      <c r="G159" s="297"/>
      <c r="H159" s="298"/>
      <c r="I159" s="296"/>
      <c r="J159" s="297"/>
      <c r="K159" s="297"/>
      <c r="L159" s="297"/>
      <c r="M159" s="297"/>
      <c r="N159" s="297"/>
      <c r="O159" s="297"/>
      <c r="P159" s="297"/>
      <c r="Q159" s="297"/>
      <c r="R159" s="297"/>
      <c r="S159" s="297"/>
      <c r="T159" s="297"/>
      <c r="U159" s="297"/>
      <c r="V159" s="297"/>
      <c r="W159" s="297"/>
      <c r="X159" s="297"/>
      <c r="Y159" s="297"/>
      <c r="Z159" s="297"/>
      <c r="AA159" s="297"/>
      <c r="AB159" s="297"/>
      <c r="AC159" s="297"/>
      <c r="AD159" s="297"/>
      <c r="AE159" s="297"/>
      <c r="AF159" s="297"/>
      <c r="AG159" s="297"/>
      <c r="AH159" s="297"/>
      <c r="AI159" s="297"/>
      <c r="AJ159" s="297"/>
      <c r="AK159" s="297"/>
      <c r="AL159" s="297"/>
      <c r="AM159" s="297"/>
      <c r="AN159" s="297"/>
      <c r="AO159" s="297"/>
      <c r="AP159" s="297"/>
      <c r="AQ159" s="297"/>
      <c r="AR159" s="297"/>
      <c r="AS159" s="297"/>
      <c r="AT159" s="297"/>
      <c r="AU159" s="297"/>
      <c r="AV159" s="297"/>
      <c r="AW159" s="297"/>
      <c r="AX159" s="297"/>
      <c r="AY159" s="297"/>
      <c r="AZ159" s="297"/>
      <c r="BA159" s="297"/>
      <c r="BB159" s="297"/>
      <c r="BC159" s="297"/>
      <c r="BD159" s="298"/>
      <c r="BE159" s="296"/>
      <c r="BF159" s="297"/>
      <c r="BG159" s="297"/>
      <c r="BH159" s="297"/>
      <c r="BI159" s="297"/>
      <c r="BJ159" s="297"/>
      <c r="BK159" s="297"/>
      <c r="BL159" s="297"/>
      <c r="BM159" s="297"/>
      <c r="BN159" s="297"/>
      <c r="BO159" s="297"/>
      <c r="BP159" s="297"/>
      <c r="BQ159" s="297"/>
      <c r="BR159" s="297"/>
      <c r="BS159" s="297"/>
      <c r="BT159" s="298"/>
      <c r="BU159" s="296"/>
      <c r="BV159" s="297"/>
      <c r="BW159" s="297"/>
      <c r="BX159" s="297"/>
      <c r="BY159" s="297"/>
      <c r="BZ159" s="297"/>
      <c r="CA159" s="297"/>
      <c r="CB159" s="297"/>
      <c r="CC159" s="297"/>
      <c r="CD159" s="297"/>
      <c r="CE159" s="297"/>
      <c r="CF159" s="297"/>
      <c r="CG159" s="297"/>
      <c r="CH159" s="297"/>
      <c r="CI159" s="297"/>
      <c r="CJ159" s="298"/>
      <c r="CK159" s="259" t="str">
        <f>CK140</f>
        <v>2023 год</v>
      </c>
      <c r="CL159" s="259"/>
      <c r="CM159" s="259"/>
      <c r="CN159" s="259"/>
      <c r="CO159" s="259"/>
      <c r="CP159" s="259"/>
      <c r="CQ159" s="259"/>
      <c r="CR159" s="259"/>
      <c r="CS159" s="259"/>
      <c r="CT159" s="114"/>
      <c r="CU159" s="114"/>
      <c r="CV159" s="114"/>
      <c r="CW159" s="114"/>
      <c r="CX159" s="114"/>
      <c r="CY159" s="114"/>
      <c r="CZ159" s="114"/>
      <c r="DA159" s="114"/>
      <c r="DB159" s="114"/>
      <c r="DC159" s="114"/>
      <c r="DD159" s="114" t="str">
        <f>DD140</f>
        <v>2024 год</v>
      </c>
      <c r="DE159" s="114" t="str">
        <f>DE140</f>
        <v>2025 год</v>
      </c>
    </row>
    <row r="160" spans="1:121" s="133" customFormat="1" ht="13.5" customHeight="1" x14ac:dyDescent="0.2">
      <c r="A160" s="132"/>
      <c r="B160" s="289"/>
      <c r="C160" s="289"/>
      <c r="D160" s="289"/>
      <c r="E160" s="289"/>
      <c r="F160" s="289"/>
      <c r="G160" s="289"/>
      <c r="H160" s="289"/>
      <c r="I160" s="289">
        <v>1</v>
      </c>
      <c r="J160" s="289"/>
      <c r="K160" s="289"/>
      <c r="L160" s="289"/>
      <c r="M160" s="289"/>
      <c r="N160" s="289"/>
      <c r="O160" s="289"/>
      <c r="P160" s="289"/>
      <c r="Q160" s="289"/>
      <c r="R160" s="289"/>
      <c r="S160" s="289"/>
      <c r="T160" s="289"/>
      <c r="U160" s="289"/>
      <c r="V160" s="289"/>
      <c r="W160" s="289"/>
      <c r="X160" s="289"/>
      <c r="Y160" s="289"/>
      <c r="Z160" s="289"/>
      <c r="AA160" s="289"/>
      <c r="AB160" s="289"/>
      <c r="AC160" s="289"/>
      <c r="AD160" s="289"/>
      <c r="AE160" s="289"/>
      <c r="AF160" s="289"/>
      <c r="AG160" s="289"/>
      <c r="AH160" s="289"/>
      <c r="AI160" s="289"/>
      <c r="AJ160" s="289"/>
      <c r="AK160" s="289"/>
      <c r="AL160" s="289"/>
      <c r="AM160" s="289"/>
      <c r="AN160" s="289"/>
      <c r="AO160" s="289"/>
      <c r="AP160" s="289"/>
      <c r="AQ160" s="289"/>
      <c r="AR160" s="289"/>
      <c r="AS160" s="289"/>
      <c r="AT160" s="289"/>
      <c r="AU160" s="289"/>
      <c r="AV160" s="289"/>
      <c r="AW160" s="289"/>
      <c r="AX160" s="289"/>
      <c r="AY160" s="289"/>
      <c r="AZ160" s="289"/>
      <c r="BA160" s="289"/>
      <c r="BB160" s="289"/>
      <c r="BC160" s="289"/>
      <c r="BD160" s="289"/>
      <c r="BE160" s="289">
        <v>2</v>
      </c>
      <c r="BF160" s="289"/>
      <c r="BG160" s="289"/>
      <c r="BH160" s="289"/>
      <c r="BI160" s="289"/>
      <c r="BJ160" s="289"/>
      <c r="BK160" s="289"/>
      <c r="BL160" s="289"/>
      <c r="BM160" s="289"/>
      <c r="BN160" s="289"/>
      <c r="BO160" s="289"/>
      <c r="BP160" s="289"/>
      <c r="BQ160" s="289"/>
      <c r="BR160" s="289"/>
      <c r="BS160" s="289"/>
      <c r="BT160" s="289"/>
      <c r="BU160" s="289">
        <v>3</v>
      </c>
      <c r="BV160" s="289"/>
      <c r="BW160" s="289"/>
      <c r="BX160" s="289"/>
      <c r="BY160" s="289"/>
      <c r="BZ160" s="289"/>
      <c r="CA160" s="289"/>
      <c r="CB160" s="289"/>
      <c r="CC160" s="289"/>
      <c r="CD160" s="289"/>
      <c r="CE160" s="289"/>
      <c r="CF160" s="289"/>
      <c r="CG160" s="289"/>
      <c r="CH160" s="289"/>
      <c r="CI160" s="289"/>
      <c r="CJ160" s="289"/>
      <c r="CK160" s="289">
        <v>4</v>
      </c>
      <c r="CL160" s="289"/>
      <c r="CM160" s="289"/>
      <c r="CN160" s="289"/>
      <c r="CO160" s="289"/>
      <c r="CP160" s="289"/>
      <c r="CQ160" s="289"/>
      <c r="CR160" s="289"/>
      <c r="CS160" s="289"/>
      <c r="CT160" s="289"/>
      <c r="CU160" s="289"/>
      <c r="CV160" s="289"/>
      <c r="CW160" s="289"/>
      <c r="CX160" s="289"/>
      <c r="CY160" s="289"/>
      <c r="CZ160" s="289"/>
      <c r="DA160" s="289"/>
      <c r="DB160" s="289"/>
      <c r="DC160" s="289"/>
      <c r="DD160" s="132">
        <v>5</v>
      </c>
      <c r="DE160" s="132">
        <v>6</v>
      </c>
    </row>
    <row r="161" spans="1:121" s="135" customFormat="1" ht="0.75" hidden="1" customHeight="1" x14ac:dyDescent="0.2">
      <c r="A161" s="150"/>
      <c r="B161" s="311"/>
      <c r="C161" s="312"/>
      <c r="D161" s="312"/>
      <c r="E161" s="312"/>
      <c r="F161" s="312"/>
      <c r="G161" s="312"/>
      <c r="H161" s="313"/>
      <c r="I161" s="320"/>
      <c r="J161" s="321"/>
      <c r="K161" s="321"/>
      <c r="L161" s="321"/>
      <c r="M161" s="321"/>
      <c r="N161" s="321"/>
      <c r="O161" s="321"/>
      <c r="P161" s="321"/>
      <c r="Q161" s="321"/>
      <c r="R161" s="321"/>
      <c r="S161" s="321"/>
      <c r="T161" s="321"/>
      <c r="U161" s="321"/>
      <c r="V161" s="321"/>
      <c r="W161" s="321"/>
      <c r="X161" s="321"/>
      <c r="Y161" s="321"/>
      <c r="Z161" s="321"/>
      <c r="AA161" s="321"/>
      <c r="AB161" s="321"/>
      <c r="AC161" s="321"/>
      <c r="AD161" s="321"/>
      <c r="AE161" s="321"/>
      <c r="AF161" s="321"/>
      <c r="AG161" s="321"/>
      <c r="AH161" s="321"/>
      <c r="AI161" s="321"/>
      <c r="AJ161" s="321"/>
      <c r="AK161" s="321"/>
      <c r="AL161" s="321"/>
      <c r="AM161" s="321"/>
      <c r="AN161" s="321"/>
      <c r="AO161" s="321"/>
      <c r="AP161" s="321"/>
      <c r="AQ161" s="321"/>
      <c r="AR161" s="321"/>
      <c r="AS161" s="321"/>
      <c r="AT161" s="321"/>
      <c r="AU161" s="321"/>
      <c r="AV161" s="321"/>
      <c r="AW161" s="321"/>
      <c r="AX161" s="321"/>
      <c r="AY161" s="321"/>
      <c r="AZ161" s="321"/>
      <c r="BA161" s="321"/>
      <c r="BB161" s="321"/>
      <c r="BC161" s="321"/>
      <c r="BD161" s="322"/>
      <c r="BE161" s="326"/>
      <c r="BF161" s="327"/>
      <c r="BG161" s="327"/>
      <c r="BH161" s="327"/>
      <c r="BI161" s="327"/>
      <c r="BJ161" s="327"/>
      <c r="BK161" s="327"/>
      <c r="BL161" s="327"/>
      <c r="BM161" s="327"/>
      <c r="BN161" s="327"/>
      <c r="BO161" s="327"/>
      <c r="BP161" s="327"/>
      <c r="BQ161" s="327"/>
      <c r="BR161" s="327"/>
      <c r="BS161" s="327"/>
      <c r="BT161" s="328"/>
      <c r="BU161" s="323"/>
      <c r="BV161" s="324"/>
      <c r="BW161" s="324"/>
      <c r="BX161" s="324"/>
      <c r="BY161" s="324"/>
      <c r="BZ161" s="324"/>
      <c r="CA161" s="324"/>
      <c r="CB161" s="324"/>
      <c r="CC161" s="324"/>
      <c r="CD161" s="324"/>
      <c r="CE161" s="324"/>
      <c r="CF161" s="324"/>
      <c r="CG161" s="324"/>
      <c r="CH161" s="324"/>
      <c r="CI161" s="324"/>
      <c r="CJ161" s="325"/>
      <c r="CK161" s="306"/>
      <c r="CL161" s="306"/>
      <c r="CM161" s="306"/>
      <c r="CN161" s="306"/>
      <c r="CO161" s="306"/>
      <c r="CP161" s="306"/>
      <c r="CQ161" s="306"/>
      <c r="CR161" s="306"/>
      <c r="CS161" s="306"/>
      <c r="CT161" s="306"/>
      <c r="CU161" s="306"/>
      <c r="CV161" s="306"/>
      <c r="CW161" s="306"/>
      <c r="CX161" s="306"/>
      <c r="CY161" s="306"/>
      <c r="CZ161" s="306"/>
      <c r="DA161" s="306"/>
      <c r="DB161" s="306"/>
      <c r="DC161" s="306"/>
      <c r="DD161" s="134"/>
      <c r="DE161" s="134"/>
      <c r="DQ161" s="147"/>
    </row>
    <row r="162" spans="1:121" s="135" customFormat="1" ht="25.5" customHeight="1" x14ac:dyDescent="0.2">
      <c r="A162" s="342" t="s">
        <v>419</v>
      </c>
      <c r="B162" s="258" t="s">
        <v>6</v>
      </c>
      <c r="C162" s="258"/>
      <c r="D162" s="258"/>
      <c r="E162" s="258"/>
      <c r="F162" s="258"/>
      <c r="G162" s="258"/>
      <c r="H162" s="258"/>
      <c r="I162" s="288" t="s">
        <v>420</v>
      </c>
      <c r="J162" s="288"/>
      <c r="K162" s="288"/>
      <c r="L162" s="288"/>
      <c r="M162" s="288"/>
      <c r="N162" s="288"/>
      <c r="O162" s="288"/>
      <c r="P162" s="288"/>
      <c r="Q162" s="288"/>
      <c r="R162" s="288"/>
      <c r="S162" s="288"/>
      <c r="T162" s="288"/>
      <c r="U162" s="288"/>
      <c r="V162" s="288"/>
      <c r="W162" s="288"/>
      <c r="X162" s="288"/>
      <c r="Y162" s="288"/>
      <c r="Z162" s="288"/>
      <c r="AA162" s="288"/>
      <c r="AB162" s="288"/>
      <c r="AC162" s="288"/>
      <c r="AD162" s="288"/>
      <c r="AE162" s="288"/>
      <c r="AF162" s="288"/>
      <c r="AG162" s="288"/>
      <c r="AH162" s="288"/>
      <c r="AI162" s="288"/>
      <c r="AJ162" s="288"/>
      <c r="AK162" s="288"/>
      <c r="AL162" s="288"/>
      <c r="AM162" s="288"/>
      <c r="AN162" s="288"/>
      <c r="AO162" s="288"/>
      <c r="AP162" s="288"/>
      <c r="AQ162" s="288"/>
      <c r="AR162" s="288"/>
      <c r="AS162" s="288"/>
      <c r="AT162" s="288"/>
      <c r="AU162" s="288"/>
      <c r="AV162" s="288"/>
      <c r="AW162" s="288"/>
      <c r="AX162" s="288"/>
      <c r="AY162" s="288"/>
      <c r="AZ162" s="288"/>
      <c r="BA162" s="288"/>
      <c r="BB162" s="288"/>
      <c r="BC162" s="288"/>
      <c r="BD162" s="288"/>
      <c r="BE162" s="264">
        <v>12</v>
      </c>
      <c r="BF162" s="264"/>
      <c r="BG162" s="264"/>
      <c r="BH162" s="264"/>
      <c r="BI162" s="264"/>
      <c r="BJ162" s="264"/>
      <c r="BK162" s="264"/>
      <c r="BL162" s="264"/>
      <c r="BM162" s="264"/>
      <c r="BN162" s="264"/>
      <c r="BO162" s="264"/>
      <c r="BP162" s="264"/>
      <c r="BQ162" s="264"/>
      <c r="BR162" s="264"/>
      <c r="BS162" s="264"/>
      <c r="BT162" s="264"/>
      <c r="BU162" s="306">
        <f>CK162/BE162</f>
        <v>8333.3333333333339</v>
      </c>
      <c r="BV162" s="306"/>
      <c r="BW162" s="306"/>
      <c r="BX162" s="306"/>
      <c r="BY162" s="306"/>
      <c r="BZ162" s="306"/>
      <c r="CA162" s="306"/>
      <c r="CB162" s="306"/>
      <c r="CC162" s="306"/>
      <c r="CD162" s="306"/>
      <c r="CE162" s="306"/>
      <c r="CF162" s="306"/>
      <c r="CG162" s="306"/>
      <c r="CH162" s="306"/>
      <c r="CI162" s="306"/>
      <c r="CJ162" s="306"/>
      <c r="CK162" s="306">
        <v>100000</v>
      </c>
      <c r="CL162" s="306"/>
      <c r="CM162" s="306"/>
      <c r="CN162" s="306"/>
      <c r="CO162" s="306"/>
      <c r="CP162" s="306"/>
      <c r="CQ162" s="306"/>
      <c r="CR162" s="306"/>
      <c r="CS162" s="306"/>
      <c r="CT162" s="306"/>
      <c r="CU162" s="306"/>
      <c r="CV162" s="306"/>
      <c r="CW162" s="306"/>
      <c r="CX162" s="306"/>
      <c r="CY162" s="306"/>
      <c r="CZ162" s="306"/>
      <c r="DA162" s="306"/>
      <c r="DB162" s="306"/>
      <c r="DC162" s="306"/>
      <c r="DD162" s="136">
        <v>189920</v>
      </c>
      <c r="DE162" s="136">
        <v>189920</v>
      </c>
      <c r="DQ162" s="147"/>
    </row>
    <row r="163" spans="1:121" s="135" customFormat="1" ht="27.75" hidden="1" customHeight="1" x14ac:dyDescent="0.2">
      <c r="A163" s="343"/>
      <c r="B163" s="258" t="s">
        <v>7</v>
      </c>
      <c r="C163" s="258"/>
      <c r="D163" s="258"/>
      <c r="E163" s="258"/>
      <c r="F163" s="258"/>
      <c r="G163" s="258"/>
      <c r="H163" s="258"/>
      <c r="I163" s="288" t="s">
        <v>420</v>
      </c>
      <c r="J163" s="288"/>
      <c r="K163" s="288"/>
      <c r="L163" s="288"/>
      <c r="M163" s="288"/>
      <c r="N163" s="288"/>
      <c r="O163" s="288"/>
      <c r="P163" s="288"/>
      <c r="Q163" s="288"/>
      <c r="R163" s="288"/>
      <c r="S163" s="288"/>
      <c r="T163" s="288"/>
      <c r="U163" s="288"/>
      <c r="V163" s="288"/>
      <c r="W163" s="288"/>
      <c r="X163" s="288"/>
      <c r="Y163" s="288"/>
      <c r="Z163" s="288"/>
      <c r="AA163" s="288"/>
      <c r="AB163" s="288"/>
      <c r="AC163" s="288"/>
      <c r="AD163" s="288"/>
      <c r="AE163" s="288"/>
      <c r="AF163" s="288"/>
      <c r="AG163" s="288"/>
      <c r="AH163" s="288"/>
      <c r="AI163" s="288"/>
      <c r="AJ163" s="288"/>
      <c r="AK163" s="288"/>
      <c r="AL163" s="288"/>
      <c r="AM163" s="288"/>
      <c r="AN163" s="288"/>
      <c r="AO163" s="288"/>
      <c r="AP163" s="288"/>
      <c r="AQ163" s="288"/>
      <c r="AR163" s="288"/>
      <c r="AS163" s="288"/>
      <c r="AT163" s="288"/>
      <c r="AU163" s="288"/>
      <c r="AV163" s="288"/>
      <c r="AW163" s="288"/>
      <c r="AX163" s="288"/>
      <c r="AY163" s="288"/>
      <c r="AZ163" s="288"/>
      <c r="BA163" s="288"/>
      <c r="BB163" s="288"/>
      <c r="BC163" s="288"/>
      <c r="BD163" s="288"/>
      <c r="BE163" s="264"/>
      <c r="BF163" s="264"/>
      <c r="BG163" s="264"/>
      <c r="BH163" s="264"/>
      <c r="BI163" s="264"/>
      <c r="BJ163" s="264"/>
      <c r="BK163" s="264"/>
      <c r="BL163" s="264"/>
      <c r="BM163" s="264"/>
      <c r="BN163" s="264"/>
      <c r="BO163" s="264"/>
      <c r="BP163" s="264"/>
      <c r="BQ163" s="264"/>
      <c r="BR163" s="264"/>
      <c r="BS163" s="264"/>
      <c r="BT163" s="264"/>
      <c r="BU163" s="306"/>
      <c r="BV163" s="306"/>
      <c r="BW163" s="306"/>
      <c r="BX163" s="306"/>
      <c r="BY163" s="306"/>
      <c r="BZ163" s="306"/>
      <c r="CA163" s="306"/>
      <c r="CB163" s="306"/>
      <c r="CC163" s="306"/>
      <c r="CD163" s="306"/>
      <c r="CE163" s="306"/>
      <c r="CF163" s="306"/>
      <c r="CG163" s="306"/>
      <c r="CH163" s="306"/>
      <c r="CI163" s="306"/>
      <c r="CJ163" s="306"/>
      <c r="CK163" s="306"/>
      <c r="CL163" s="306"/>
      <c r="CM163" s="306"/>
      <c r="CN163" s="306"/>
      <c r="CO163" s="306"/>
      <c r="CP163" s="306"/>
      <c r="CQ163" s="306"/>
      <c r="CR163" s="306"/>
      <c r="CS163" s="306"/>
      <c r="CT163" s="306"/>
      <c r="CU163" s="306"/>
      <c r="CV163" s="306"/>
      <c r="CW163" s="306"/>
      <c r="CX163" s="306"/>
      <c r="CY163" s="306"/>
      <c r="CZ163" s="306"/>
      <c r="DA163" s="306"/>
      <c r="DB163" s="306"/>
      <c r="DC163" s="306"/>
      <c r="DD163" s="136"/>
      <c r="DE163" s="136"/>
    </row>
    <row r="164" spans="1:121" s="135" customFormat="1" ht="0.75" hidden="1" customHeight="1" x14ac:dyDescent="0.2">
      <c r="A164" s="343"/>
      <c r="B164" s="258"/>
      <c r="C164" s="258"/>
      <c r="D164" s="258"/>
      <c r="E164" s="258"/>
      <c r="F164" s="258"/>
      <c r="G164" s="258"/>
      <c r="H164" s="258"/>
      <c r="I164" s="288" t="s">
        <v>420</v>
      </c>
      <c r="J164" s="288"/>
      <c r="K164" s="288"/>
      <c r="L164" s="288"/>
      <c r="M164" s="288"/>
      <c r="N164" s="288"/>
      <c r="O164" s="288"/>
      <c r="P164" s="288"/>
      <c r="Q164" s="288"/>
      <c r="R164" s="288"/>
      <c r="S164" s="288"/>
      <c r="T164" s="288"/>
      <c r="U164" s="288"/>
      <c r="V164" s="288"/>
      <c r="W164" s="288"/>
      <c r="X164" s="288"/>
      <c r="Y164" s="288"/>
      <c r="Z164" s="288"/>
      <c r="AA164" s="288"/>
      <c r="AB164" s="288"/>
      <c r="AC164" s="288"/>
      <c r="AD164" s="288"/>
      <c r="AE164" s="288"/>
      <c r="AF164" s="288"/>
      <c r="AG164" s="288"/>
      <c r="AH164" s="288"/>
      <c r="AI164" s="288"/>
      <c r="AJ164" s="288"/>
      <c r="AK164" s="288"/>
      <c r="AL164" s="288"/>
      <c r="AM164" s="288"/>
      <c r="AN164" s="288"/>
      <c r="AO164" s="288"/>
      <c r="AP164" s="288"/>
      <c r="AQ164" s="288"/>
      <c r="AR164" s="288"/>
      <c r="AS164" s="288"/>
      <c r="AT164" s="288"/>
      <c r="AU164" s="288"/>
      <c r="AV164" s="288"/>
      <c r="AW164" s="288"/>
      <c r="AX164" s="288"/>
      <c r="AY164" s="288"/>
      <c r="AZ164" s="288"/>
      <c r="BA164" s="288"/>
      <c r="BB164" s="288"/>
      <c r="BC164" s="288"/>
      <c r="BD164" s="288"/>
      <c r="BE164" s="264"/>
      <c r="BF164" s="264"/>
      <c r="BG164" s="264"/>
      <c r="BH164" s="264"/>
      <c r="BI164" s="264"/>
      <c r="BJ164" s="264"/>
      <c r="BK164" s="264"/>
      <c r="BL164" s="264"/>
      <c r="BM164" s="264"/>
      <c r="BN164" s="264"/>
      <c r="BO164" s="264"/>
      <c r="BP164" s="264"/>
      <c r="BQ164" s="264"/>
      <c r="BR164" s="264"/>
      <c r="BS164" s="264"/>
      <c r="BT164" s="264"/>
      <c r="BU164" s="306"/>
      <c r="BV164" s="306"/>
      <c r="BW164" s="306"/>
      <c r="BX164" s="306"/>
      <c r="BY164" s="306"/>
      <c r="BZ164" s="306"/>
      <c r="CA164" s="306"/>
      <c r="CB164" s="306"/>
      <c r="CC164" s="306"/>
      <c r="CD164" s="306"/>
      <c r="CE164" s="306"/>
      <c r="CF164" s="306"/>
      <c r="CG164" s="306"/>
      <c r="CH164" s="306"/>
      <c r="CI164" s="306"/>
      <c r="CJ164" s="306"/>
      <c r="CK164" s="306"/>
      <c r="CL164" s="306"/>
      <c r="CM164" s="306"/>
      <c r="CN164" s="306"/>
      <c r="CO164" s="306"/>
      <c r="CP164" s="306"/>
      <c r="CQ164" s="306"/>
      <c r="CR164" s="306"/>
      <c r="CS164" s="306"/>
      <c r="CT164" s="306"/>
      <c r="CU164" s="306"/>
      <c r="CV164" s="306"/>
      <c r="CW164" s="306"/>
      <c r="CX164" s="306"/>
      <c r="CY164" s="306"/>
      <c r="CZ164" s="306"/>
      <c r="DA164" s="306"/>
      <c r="DB164" s="306"/>
      <c r="DC164" s="306"/>
      <c r="DD164" s="136"/>
      <c r="DE164" s="136"/>
    </row>
    <row r="165" spans="1:121" s="135" customFormat="1" ht="15" hidden="1" customHeight="1" x14ac:dyDescent="0.2">
      <c r="A165" s="343"/>
      <c r="B165" s="258"/>
      <c r="C165" s="258"/>
      <c r="D165" s="258"/>
      <c r="E165" s="258"/>
      <c r="F165" s="258"/>
      <c r="G165" s="258"/>
      <c r="H165" s="258"/>
      <c r="I165" s="288" t="s">
        <v>420</v>
      </c>
      <c r="J165" s="288"/>
      <c r="K165" s="288"/>
      <c r="L165" s="288"/>
      <c r="M165" s="288"/>
      <c r="N165" s="288"/>
      <c r="O165" s="288"/>
      <c r="P165" s="288"/>
      <c r="Q165" s="288"/>
      <c r="R165" s="288"/>
      <c r="S165" s="288"/>
      <c r="T165" s="288"/>
      <c r="U165" s="288"/>
      <c r="V165" s="288"/>
      <c r="W165" s="288"/>
      <c r="X165" s="288"/>
      <c r="Y165" s="288"/>
      <c r="Z165" s="288"/>
      <c r="AA165" s="288"/>
      <c r="AB165" s="288"/>
      <c r="AC165" s="288"/>
      <c r="AD165" s="288"/>
      <c r="AE165" s="288"/>
      <c r="AF165" s="288"/>
      <c r="AG165" s="288"/>
      <c r="AH165" s="288"/>
      <c r="AI165" s="288"/>
      <c r="AJ165" s="288"/>
      <c r="AK165" s="288"/>
      <c r="AL165" s="288"/>
      <c r="AM165" s="288"/>
      <c r="AN165" s="288"/>
      <c r="AO165" s="288"/>
      <c r="AP165" s="288"/>
      <c r="AQ165" s="288"/>
      <c r="AR165" s="288"/>
      <c r="AS165" s="288"/>
      <c r="AT165" s="288"/>
      <c r="AU165" s="288"/>
      <c r="AV165" s="288"/>
      <c r="AW165" s="288"/>
      <c r="AX165" s="288"/>
      <c r="AY165" s="288"/>
      <c r="AZ165" s="288"/>
      <c r="BA165" s="288"/>
      <c r="BB165" s="288"/>
      <c r="BC165" s="288"/>
      <c r="BD165" s="288"/>
      <c r="BE165" s="264"/>
      <c r="BF165" s="264"/>
      <c r="BG165" s="264"/>
      <c r="BH165" s="264"/>
      <c r="BI165" s="264"/>
      <c r="BJ165" s="264"/>
      <c r="BK165" s="264"/>
      <c r="BL165" s="264"/>
      <c r="BM165" s="264"/>
      <c r="BN165" s="264"/>
      <c r="BO165" s="264"/>
      <c r="BP165" s="264"/>
      <c r="BQ165" s="264"/>
      <c r="BR165" s="264"/>
      <c r="BS165" s="264"/>
      <c r="BT165" s="264"/>
      <c r="BU165" s="306"/>
      <c r="BV165" s="306"/>
      <c r="BW165" s="306"/>
      <c r="BX165" s="306"/>
      <c r="BY165" s="306"/>
      <c r="BZ165" s="306"/>
      <c r="CA165" s="306"/>
      <c r="CB165" s="306"/>
      <c r="CC165" s="306"/>
      <c r="CD165" s="306"/>
      <c r="CE165" s="306"/>
      <c r="CF165" s="306"/>
      <c r="CG165" s="306"/>
      <c r="CH165" s="306"/>
      <c r="CI165" s="306"/>
      <c r="CJ165" s="306"/>
      <c r="CK165" s="306"/>
      <c r="CL165" s="306"/>
      <c r="CM165" s="306"/>
      <c r="CN165" s="306"/>
      <c r="CO165" s="306"/>
      <c r="CP165" s="306"/>
      <c r="CQ165" s="306"/>
      <c r="CR165" s="306"/>
      <c r="CS165" s="306"/>
      <c r="CT165" s="306"/>
      <c r="CU165" s="306"/>
      <c r="CV165" s="306"/>
      <c r="CW165" s="306"/>
      <c r="CX165" s="306"/>
      <c r="CY165" s="306"/>
      <c r="CZ165" s="306"/>
      <c r="DA165" s="306"/>
      <c r="DB165" s="306"/>
      <c r="DC165" s="306"/>
      <c r="DD165" s="136"/>
      <c r="DE165" s="136"/>
    </row>
    <row r="166" spans="1:121" s="135" customFormat="1" ht="15" hidden="1" customHeight="1" x14ac:dyDescent="0.2">
      <c r="A166" s="343"/>
      <c r="B166" s="258"/>
      <c r="C166" s="258"/>
      <c r="D166" s="258"/>
      <c r="E166" s="258"/>
      <c r="F166" s="258"/>
      <c r="G166" s="258"/>
      <c r="H166" s="258"/>
      <c r="I166" s="288" t="s">
        <v>420</v>
      </c>
      <c r="J166" s="288"/>
      <c r="K166" s="288"/>
      <c r="L166" s="288"/>
      <c r="M166" s="288"/>
      <c r="N166" s="288"/>
      <c r="O166" s="288"/>
      <c r="P166" s="288"/>
      <c r="Q166" s="288"/>
      <c r="R166" s="288"/>
      <c r="S166" s="288"/>
      <c r="T166" s="288"/>
      <c r="U166" s="288"/>
      <c r="V166" s="288"/>
      <c r="W166" s="288"/>
      <c r="X166" s="288"/>
      <c r="Y166" s="288"/>
      <c r="Z166" s="288"/>
      <c r="AA166" s="288"/>
      <c r="AB166" s="288"/>
      <c r="AC166" s="288"/>
      <c r="AD166" s="288"/>
      <c r="AE166" s="288"/>
      <c r="AF166" s="288"/>
      <c r="AG166" s="288"/>
      <c r="AH166" s="288"/>
      <c r="AI166" s="288"/>
      <c r="AJ166" s="288"/>
      <c r="AK166" s="288"/>
      <c r="AL166" s="288"/>
      <c r="AM166" s="288"/>
      <c r="AN166" s="288"/>
      <c r="AO166" s="288"/>
      <c r="AP166" s="288"/>
      <c r="AQ166" s="288"/>
      <c r="AR166" s="288"/>
      <c r="AS166" s="288"/>
      <c r="AT166" s="288"/>
      <c r="AU166" s="288"/>
      <c r="AV166" s="288"/>
      <c r="AW166" s="288"/>
      <c r="AX166" s="288"/>
      <c r="AY166" s="288"/>
      <c r="AZ166" s="288"/>
      <c r="BA166" s="288"/>
      <c r="BB166" s="288"/>
      <c r="BC166" s="288"/>
      <c r="BD166" s="288"/>
      <c r="BE166" s="264"/>
      <c r="BF166" s="264"/>
      <c r="BG166" s="264"/>
      <c r="BH166" s="264"/>
      <c r="BI166" s="264"/>
      <c r="BJ166" s="264"/>
      <c r="BK166" s="264"/>
      <c r="BL166" s="264"/>
      <c r="BM166" s="264"/>
      <c r="BN166" s="264"/>
      <c r="BO166" s="264"/>
      <c r="BP166" s="264"/>
      <c r="BQ166" s="264"/>
      <c r="BR166" s="264"/>
      <c r="BS166" s="264"/>
      <c r="BT166" s="264"/>
      <c r="BU166" s="306"/>
      <c r="BV166" s="306"/>
      <c r="BW166" s="306"/>
      <c r="BX166" s="306"/>
      <c r="BY166" s="306"/>
      <c r="BZ166" s="306"/>
      <c r="CA166" s="306"/>
      <c r="CB166" s="306"/>
      <c r="CC166" s="306"/>
      <c r="CD166" s="306"/>
      <c r="CE166" s="306"/>
      <c r="CF166" s="306"/>
      <c r="CG166" s="306"/>
      <c r="CH166" s="306"/>
      <c r="CI166" s="306"/>
      <c r="CJ166" s="306"/>
      <c r="CK166" s="306"/>
      <c r="CL166" s="306"/>
      <c r="CM166" s="306"/>
      <c r="CN166" s="306"/>
      <c r="CO166" s="306"/>
      <c r="CP166" s="306"/>
      <c r="CQ166" s="306"/>
      <c r="CR166" s="306"/>
      <c r="CS166" s="306"/>
      <c r="CT166" s="306"/>
      <c r="CU166" s="306"/>
      <c r="CV166" s="306"/>
      <c r="CW166" s="306"/>
      <c r="CX166" s="306"/>
      <c r="CY166" s="306"/>
      <c r="CZ166" s="306"/>
      <c r="DA166" s="306"/>
      <c r="DB166" s="306"/>
      <c r="DC166" s="306"/>
      <c r="DD166" s="136"/>
      <c r="DE166" s="136"/>
    </row>
    <row r="167" spans="1:121" s="135" customFormat="1" ht="21" customHeight="1" x14ac:dyDescent="0.2">
      <c r="A167" s="343"/>
      <c r="B167" s="258"/>
      <c r="C167" s="258"/>
      <c r="D167" s="258"/>
      <c r="E167" s="258"/>
      <c r="F167" s="258"/>
      <c r="G167" s="258"/>
      <c r="H167" s="258"/>
      <c r="I167" s="288" t="s">
        <v>548</v>
      </c>
      <c r="J167" s="288"/>
      <c r="K167" s="288"/>
      <c r="L167" s="288"/>
      <c r="M167" s="288"/>
      <c r="N167" s="288"/>
      <c r="O167" s="288"/>
      <c r="P167" s="288"/>
      <c r="Q167" s="288"/>
      <c r="R167" s="288"/>
      <c r="S167" s="288"/>
      <c r="T167" s="288"/>
      <c r="U167" s="288"/>
      <c r="V167" s="288"/>
      <c r="W167" s="288"/>
      <c r="X167" s="288"/>
      <c r="Y167" s="288"/>
      <c r="Z167" s="288"/>
      <c r="AA167" s="288"/>
      <c r="AB167" s="288"/>
      <c r="AC167" s="288"/>
      <c r="AD167" s="288"/>
      <c r="AE167" s="288"/>
      <c r="AF167" s="288"/>
      <c r="AG167" s="288"/>
      <c r="AH167" s="288"/>
      <c r="AI167" s="288"/>
      <c r="AJ167" s="288"/>
      <c r="AK167" s="288"/>
      <c r="AL167" s="288"/>
      <c r="AM167" s="288"/>
      <c r="AN167" s="288"/>
      <c r="AO167" s="288"/>
      <c r="AP167" s="288"/>
      <c r="AQ167" s="288"/>
      <c r="AR167" s="288"/>
      <c r="AS167" s="288"/>
      <c r="AT167" s="288"/>
      <c r="AU167" s="288"/>
      <c r="AV167" s="288"/>
      <c r="AW167" s="288"/>
      <c r="AX167" s="288"/>
      <c r="AY167" s="288"/>
      <c r="AZ167" s="288"/>
      <c r="BA167" s="288"/>
      <c r="BB167" s="288"/>
      <c r="BC167" s="288"/>
      <c r="BD167" s="288"/>
      <c r="BE167" s="264">
        <v>1</v>
      </c>
      <c r="BF167" s="264"/>
      <c r="BG167" s="264"/>
      <c r="BH167" s="264"/>
      <c r="BI167" s="264"/>
      <c r="BJ167" s="264"/>
      <c r="BK167" s="264"/>
      <c r="BL167" s="264"/>
      <c r="BM167" s="264"/>
      <c r="BN167" s="264"/>
      <c r="BO167" s="264"/>
      <c r="BP167" s="264"/>
      <c r="BQ167" s="264"/>
      <c r="BR167" s="264"/>
      <c r="BS167" s="264"/>
      <c r="BT167" s="264"/>
      <c r="BU167" s="306">
        <f>CK167</f>
        <v>0</v>
      </c>
      <c r="BV167" s="306"/>
      <c r="BW167" s="306"/>
      <c r="BX167" s="306"/>
      <c r="BY167" s="306"/>
      <c r="BZ167" s="306"/>
      <c r="CA167" s="306"/>
      <c r="CB167" s="306"/>
      <c r="CC167" s="306"/>
      <c r="CD167" s="306"/>
      <c r="CE167" s="306"/>
      <c r="CF167" s="306"/>
      <c r="CG167" s="306"/>
      <c r="CH167" s="306"/>
      <c r="CI167" s="306"/>
      <c r="CJ167" s="306"/>
      <c r="CK167" s="306"/>
      <c r="CL167" s="306"/>
      <c r="CM167" s="306"/>
      <c r="CN167" s="306"/>
      <c r="CO167" s="306"/>
      <c r="CP167" s="306"/>
      <c r="CQ167" s="306"/>
      <c r="CR167" s="306"/>
      <c r="CS167" s="306"/>
      <c r="CT167" s="306"/>
      <c r="CU167" s="306"/>
      <c r="CV167" s="306"/>
      <c r="CW167" s="306"/>
      <c r="CX167" s="306"/>
      <c r="CY167" s="306"/>
      <c r="CZ167" s="306"/>
      <c r="DA167" s="306"/>
      <c r="DB167" s="306"/>
      <c r="DC167" s="306"/>
      <c r="DD167" s="136"/>
      <c r="DE167" s="136"/>
    </row>
    <row r="168" spans="1:121" s="135" customFormat="1" ht="18.75" customHeight="1" x14ac:dyDescent="0.2">
      <c r="A168" s="344"/>
      <c r="B168" s="258" t="s">
        <v>7</v>
      </c>
      <c r="C168" s="258"/>
      <c r="D168" s="258"/>
      <c r="E168" s="258"/>
      <c r="F168" s="258"/>
      <c r="G168" s="258"/>
      <c r="H168" s="258"/>
      <c r="I168" s="288" t="s">
        <v>515</v>
      </c>
      <c r="J168" s="288"/>
      <c r="K168" s="288"/>
      <c r="L168" s="288"/>
      <c r="M168" s="288"/>
      <c r="N168" s="288"/>
      <c r="O168" s="288"/>
      <c r="P168" s="288"/>
      <c r="Q168" s="288"/>
      <c r="R168" s="288"/>
      <c r="S168" s="288"/>
      <c r="T168" s="288"/>
      <c r="U168" s="288"/>
      <c r="V168" s="288"/>
      <c r="W168" s="288"/>
      <c r="X168" s="288"/>
      <c r="Y168" s="288"/>
      <c r="Z168" s="288"/>
      <c r="AA168" s="288"/>
      <c r="AB168" s="288"/>
      <c r="AC168" s="288"/>
      <c r="AD168" s="288"/>
      <c r="AE168" s="288"/>
      <c r="AF168" s="288"/>
      <c r="AG168" s="288"/>
      <c r="AH168" s="288"/>
      <c r="AI168" s="288"/>
      <c r="AJ168" s="288"/>
      <c r="AK168" s="288"/>
      <c r="AL168" s="288"/>
      <c r="AM168" s="288"/>
      <c r="AN168" s="288"/>
      <c r="AO168" s="288"/>
      <c r="AP168" s="288"/>
      <c r="AQ168" s="288"/>
      <c r="AR168" s="288"/>
      <c r="AS168" s="288"/>
      <c r="AT168" s="288"/>
      <c r="AU168" s="288"/>
      <c r="AV168" s="288"/>
      <c r="AW168" s="288"/>
      <c r="AX168" s="288"/>
      <c r="AY168" s="288"/>
      <c r="AZ168" s="288"/>
      <c r="BA168" s="288"/>
      <c r="BB168" s="288"/>
      <c r="BC168" s="288"/>
      <c r="BD168" s="288"/>
      <c r="BE168" s="264">
        <v>1</v>
      </c>
      <c r="BF168" s="264"/>
      <c r="BG168" s="264"/>
      <c r="BH168" s="264"/>
      <c r="BI168" s="264"/>
      <c r="BJ168" s="264"/>
      <c r="BK168" s="264"/>
      <c r="BL168" s="264"/>
      <c r="BM168" s="264"/>
      <c r="BN168" s="264"/>
      <c r="BO168" s="264"/>
      <c r="BP168" s="264"/>
      <c r="BQ168" s="264"/>
      <c r="BR168" s="264"/>
      <c r="BS168" s="264"/>
      <c r="BT168" s="264"/>
      <c r="BU168" s="306">
        <f>CK168</f>
        <v>78287</v>
      </c>
      <c r="BV168" s="306"/>
      <c r="BW168" s="306"/>
      <c r="BX168" s="306"/>
      <c r="BY168" s="306"/>
      <c r="BZ168" s="306"/>
      <c r="CA168" s="306"/>
      <c r="CB168" s="306"/>
      <c r="CC168" s="306"/>
      <c r="CD168" s="306"/>
      <c r="CE168" s="306"/>
      <c r="CF168" s="306"/>
      <c r="CG168" s="306"/>
      <c r="CH168" s="306"/>
      <c r="CI168" s="306"/>
      <c r="CJ168" s="306"/>
      <c r="CK168" s="306">
        <v>78287</v>
      </c>
      <c r="CL168" s="306"/>
      <c r="CM168" s="306"/>
      <c r="CN168" s="306"/>
      <c r="CO168" s="306"/>
      <c r="CP168" s="306"/>
      <c r="CQ168" s="306"/>
      <c r="CR168" s="306"/>
      <c r="CS168" s="306"/>
      <c r="CT168" s="306"/>
      <c r="CU168" s="306"/>
      <c r="CV168" s="306"/>
      <c r="CW168" s="306"/>
      <c r="CX168" s="306"/>
      <c r="CY168" s="306"/>
      <c r="CZ168" s="306"/>
      <c r="DA168" s="306"/>
      <c r="DB168" s="306"/>
      <c r="DC168" s="306"/>
      <c r="DD168" s="136">
        <v>0</v>
      </c>
      <c r="DE168" s="136">
        <v>0</v>
      </c>
    </row>
    <row r="169" spans="1:121" s="135" customFormat="1" ht="18.75" hidden="1" customHeight="1" x14ac:dyDescent="0.2">
      <c r="A169" s="342" t="s">
        <v>488</v>
      </c>
      <c r="B169" s="258"/>
      <c r="C169" s="258"/>
      <c r="D169" s="258"/>
      <c r="E169" s="258"/>
      <c r="F169" s="258"/>
      <c r="G169" s="258"/>
      <c r="H169" s="258"/>
      <c r="I169" s="288" t="s">
        <v>516</v>
      </c>
      <c r="J169" s="288"/>
      <c r="K169" s="288"/>
      <c r="L169" s="288"/>
      <c r="M169" s="288"/>
      <c r="N169" s="288"/>
      <c r="O169" s="288"/>
      <c r="P169" s="288"/>
      <c r="Q169" s="288"/>
      <c r="R169" s="288"/>
      <c r="S169" s="288"/>
      <c r="T169" s="288"/>
      <c r="U169" s="288"/>
      <c r="V169" s="288"/>
      <c r="W169" s="288"/>
      <c r="X169" s="288"/>
      <c r="Y169" s="288"/>
      <c r="Z169" s="288"/>
      <c r="AA169" s="288"/>
      <c r="AB169" s="288"/>
      <c r="AC169" s="288"/>
      <c r="AD169" s="288"/>
      <c r="AE169" s="288"/>
      <c r="AF169" s="288"/>
      <c r="AG169" s="288"/>
      <c r="AH169" s="288"/>
      <c r="AI169" s="288"/>
      <c r="AJ169" s="288"/>
      <c r="AK169" s="288"/>
      <c r="AL169" s="288"/>
      <c r="AM169" s="288"/>
      <c r="AN169" s="288"/>
      <c r="AO169" s="288"/>
      <c r="AP169" s="288"/>
      <c r="AQ169" s="288"/>
      <c r="AR169" s="288"/>
      <c r="AS169" s="288"/>
      <c r="AT169" s="288"/>
      <c r="AU169" s="288"/>
      <c r="AV169" s="288"/>
      <c r="AW169" s="288"/>
      <c r="AX169" s="288"/>
      <c r="AY169" s="288"/>
      <c r="AZ169" s="288"/>
      <c r="BA169" s="288"/>
      <c r="BB169" s="288"/>
      <c r="BC169" s="288"/>
      <c r="BD169" s="288"/>
      <c r="BE169" s="264">
        <v>1</v>
      </c>
      <c r="BF169" s="264"/>
      <c r="BG169" s="264"/>
      <c r="BH169" s="264"/>
      <c r="BI169" s="264"/>
      <c r="BJ169" s="264"/>
      <c r="BK169" s="264"/>
      <c r="BL169" s="264"/>
      <c r="BM169" s="264"/>
      <c r="BN169" s="264"/>
      <c r="BO169" s="264"/>
      <c r="BP169" s="264"/>
      <c r="BQ169" s="264"/>
      <c r="BR169" s="264"/>
      <c r="BS169" s="264"/>
      <c r="BT169" s="264"/>
      <c r="BU169" s="306">
        <f>CK169</f>
        <v>0</v>
      </c>
      <c r="BV169" s="306"/>
      <c r="BW169" s="306"/>
      <c r="BX169" s="306"/>
      <c r="BY169" s="306"/>
      <c r="BZ169" s="306"/>
      <c r="CA169" s="306"/>
      <c r="CB169" s="306"/>
      <c r="CC169" s="306"/>
      <c r="CD169" s="306"/>
      <c r="CE169" s="306"/>
      <c r="CF169" s="306"/>
      <c r="CG169" s="306"/>
      <c r="CH169" s="306"/>
      <c r="CI169" s="306"/>
      <c r="CJ169" s="306"/>
      <c r="CK169" s="306"/>
      <c r="CL169" s="306"/>
      <c r="CM169" s="306"/>
      <c r="CN169" s="306"/>
      <c r="CO169" s="306"/>
      <c r="CP169" s="306"/>
      <c r="CQ169" s="306"/>
      <c r="CR169" s="306"/>
      <c r="CS169" s="306"/>
      <c r="CT169" s="306"/>
      <c r="CU169" s="306"/>
      <c r="CV169" s="306"/>
      <c r="CW169" s="306"/>
      <c r="CX169" s="306"/>
      <c r="CY169" s="306"/>
      <c r="CZ169" s="306"/>
      <c r="DA169" s="306"/>
      <c r="DB169" s="306"/>
      <c r="DC169" s="306"/>
      <c r="DD169" s="136"/>
      <c r="DE169" s="136"/>
    </row>
    <row r="170" spans="1:121" s="135" customFormat="1" ht="13.5" hidden="1" customHeight="1" x14ac:dyDescent="0.2">
      <c r="A170" s="343"/>
      <c r="B170" s="258"/>
      <c r="C170" s="258"/>
      <c r="D170" s="258"/>
      <c r="E170" s="258"/>
      <c r="F170" s="258"/>
      <c r="G170" s="258"/>
      <c r="H170" s="258"/>
      <c r="I170" s="288" t="s">
        <v>509</v>
      </c>
      <c r="J170" s="288"/>
      <c r="K170" s="288"/>
      <c r="L170" s="288"/>
      <c r="M170" s="288"/>
      <c r="N170" s="288"/>
      <c r="O170" s="288"/>
      <c r="P170" s="288"/>
      <c r="Q170" s="288"/>
      <c r="R170" s="288"/>
      <c r="S170" s="288"/>
      <c r="T170" s="288"/>
      <c r="U170" s="288"/>
      <c r="V170" s="288"/>
      <c r="W170" s="288"/>
      <c r="X170" s="288"/>
      <c r="Y170" s="288"/>
      <c r="Z170" s="288"/>
      <c r="AA170" s="288"/>
      <c r="AB170" s="288"/>
      <c r="AC170" s="288"/>
      <c r="AD170" s="288"/>
      <c r="AE170" s="288"/>
      <c r="AF170" s="288"/>
      <c r="AG170" s="288"/>
      <c r="AH170" s="288"/>
      <c r="AI170" s="288"/>
      <c r="AJ170" s="288"/>
      <c r="AK170" s="288"/>
      <c r="AL170" s="288"/>
      <c r="AM170" s="288"/>
      <c r="AN170" s="288"/>
      <c r="AO170" s="288"/>
      <c r="AP170" s="288"/>
      <c r="AQ170" s="288"/>
      <c r="AR170" s="288"/>
      <c r="AS170" s="288"/>
      <c r="AT170" s="288"/>
      <c r="AU170" s="288"/>
      <c r="AV170" s="288"/>
      <c r="AW170" s="288"/>
      <c r="AX170" s="288"/>
      <c r="AY170" s="288"/>
      <c r="AZ170" s="288"/>
      <c r="BA170" s="288"/>
      <c r="BB170" s="288"/>
      <c r="BC170" s="288"/>
      <c r="BD170" s="288"/>
      <c r="BE170" s="264">
        <v>2</v>
      </c>
      <c r="BF170" s="264"/>
      <c r="BG170" s="264"/>
      <c r="BH170" s="264"/>
      <c r="BI170" s="264"/>
      <c r="BJ170" s="264"/>
      <c r="BK170" s="264"/>
      <c r="BL170" s="264"/>
      <c r="BM170" s="264"/>
      <c r="BN170" s="264"/>
      <c r="BO170" s="264"/>
      <c r="BP170" s="264"/>
      <c r="BQ170" s="264"/>
      <c r="BR170" s="264"/>
      <c r="BS170" s="264"/>
      <c r="BT170" s="264"/>
      <c r="BU170" s="306">
        <f>CK170</f>
        <v>0</v>
      </c>
      <c r="BV170" s="306"/>
      <c r="BW170" s="306"/>
      <c r="BX170" s="306"/>
      <c r="BY170" s="306"/>
      <c r="BZ170" s="306"/>
      <c r="CA170" s="306"/>
      <c r="CB170" s="306"/>
      <c r="CC170" s="306"/>
      <c r="CD170" s="306"/>
      <c r="CE170" s="306"/>
      <c r="CF170" s="306"/>
      <c r="CG170" s="306"/>
      <c r="CH170" s="306"/>
      <c r="CI170" s="306"/>
      <c r="CJ170" s="306"/>
      <c r="CK170" s="306"/>
      <c r="CL170" s="306"/>
      <c r="CM170" s="306"/>
      <c r="CN170" s="306"/>
      <c r="CO170" s="306"/>
      <c r="CP170" s="306"/>
      <c r="CQ170" s="306"/>
      <c r="CR170" s="306"/>
      <c r="CS170" s="306"/>
      <c r="CT170" s="306"/>
      <c r="CU170" s="306"/>
      <c r="CV170" s="306"/>
      <c r="CW170" s="306"/>
      <c r="CX170" s="306"/>
      <c r="CY170" s="306"/>
      <c r="CZ170" s="306"/>
      <c r="DA170" s="306"/>
      <c r="DB170" s="306"/>
      <c r="DC170" s="306"/>
      <c r="DD170" s="136"/>
      <c r="DE170" s="136"/>
    </row>
    <row r="171" spans="1:121" s="135" customFormat="1" ht="18.75" hidden="1" customHeight="1" x14ac:dyDescent="0.2">
      <c r="A171" s="344"/>
      <c r="B171" s="311" t="s">
        <v>7</v>
      </c>
      <c r="C171" s="312"/>
      <c r="D171" s="312"/>
      <c r="E171" s="312"/>
      <c r="F171" s="312"/>
      <c r="G171" s="312"/>
      <c r="H171" s="313"/>
      <c r="I171" s="288" t="s">
        <v>420</v>
      </c>
      <c r="J171" s="288"/>
      <c r="K171" s="288"/>
      <c r="L171" s="288"/>
      <c r="M171" s="288"/>
      <c r="N171" s="288"/>
      <c r="O171" s="288"/>
      <c r="P171" s="288"/>
      <c r="Q171" s="288"/>
      <c r="R171" s="288"/>
      <c r="S171" s="288"/>
      <c r="T171" s="288"/>
      <c r="U171" s="288"/>
      <c r="V171" s="288"/>
      <c r="W171" s="288"/>
      <c r="X171" s="288"/>
      <c r="Y171" s="288"/>
      <c r="Z171" s="288"/>
      <c r="AA171" s="288"/>
      <c r="AB171" s="288"/>
      <c r="AC171" s="288"/>
      <c r="AD171" s="288"/>
      <c r="AE171" s="288"/>
      <c r="AF171" s="288"/>
      <c r="AG171" s="288"/>
      <c r="AH171" s="288"/>
      <c r="AI171" s="288"/>
      <c r="AJ171" s="288"/>
      <c r="AK171" s="288"/>
      <c r="AL171" s="288"/>
      <c r="AM171" s="288"/>
      <c r="AN171" s="288"/>
      <c r="AO171" s="288"/>
      <c r="AP171" s="288"/>
      <c r="AQ171" s="288"/>
      <c r="AR171" s="288"/>
      <c r="AS171" s="288"/>
      <c r="AT171" s="288"/>
      <c r="AU171" s="288"/>
      <c r="AV171" s="288"/>
      <c r="AW171" s="288"/>
      <c r="AX171" s="288"/>
      <c r="AY171" s="288"/>
      <c r="AZ171" s="288"/>
      <c r="BA171" s="288"/>
      <c r="BB171" s="288"/>
      <c r="BC171" s="288"/>
      <c r="BD171" s="288"/>
      <c r="BE171" s="323">
        <v>1</v>
      </c>
      <c r="BF171" s="324"/>
      <c r="BG171" s="324"/>
      <c r="BH171" s="324"/>
      <c r="BI171" s="324"/>
      <c r="BJ171" s="324"/>
      <c r="BK171" s="324"/>
      <c r="BL171" s="324"/>
      <c r="BM171" s="324"/>
      <c r="BN171" s="324"/>
      <c r="BO171" s="324"/>
      <c r="BP171" s="324"/>
      <c r="BQ171" s="324"/>
      <c r="BR171" s="324"/>
      <c r="BS171" s="324"/>
      <c r="BT171" s="325"/>
      <c r="BU171" s="326">
        <v>2782</v>
      </c>
      <c r="BV171" s="327"/>
      <c r="BW171" s="327"/>
      <c r="BX171" s="327"/>
      <c r="BY171" s="327"/>
      <c r="BZ171" s="327"/>
      <c r="CA171" s="327"/>
      <c r="CB171" s="327"/>
      <c r="CC171" s="327"/>
      <c r="CD171" s="327"/>
      <c r="CE171" s="327"/>
      <c r="CF171" s="327"/>
      <c r="CG171" s="327"/>
      <c r="CH171" s="327"/>
      <c r="CI171" s="327"/>
      <c r="CJ171" s="328"/>
      <c r="CK171" s="314"/>
      <c r="CL171" s="314"/>
      <c r="CM171" s="314"/>
      <c r="CN171" s="314"/>
      <c r="CO171" s="314"/>
      <c r="CP171" s="314"/>
      <c r="CQ171" s="314"/>
      <c r="CR171" s="314"/>
      <c r="CS171" s="314"/>
      <c r="CT171" s="314"/>
      <c r="CU171" s="314"/>
      <c r="CV171" s="314"/>
      <c r="CW171" s="314"/>
      <c r="CX171" s="314"/>
      <c r="CY171" s="314"/>
      <c r="CZ171" s="314"/>
      <c r="DA171" s="314"/>
      <c r="DB171" s="314"/>
      <c r="DC171" s="314"/>
      <c r="DD171" s="136"/>
      <c r="DE171" s="136"/>
    </row>
    <row r="172" spans="1:121" s="135" customFormat="1" ht="24" customHeight="1" x14ac:dyDescent="0.2">
      <c r="A172" s="170"/>
      <c r="B172" s="311" t="s">
        <v>8</v>
      </c>
      <c r="C172" s="312"/>
      <c r="D172" s="312"/>
      <c r="E172" s="312"/>
      <c r="F172" s="312"/>
      <c r="G172" s="312"/>
      <c r="H172" s="313"/>
      <c r="I172" s="288" t="s">
        <v>421</v>
      </c>
      <c r="J172" s="288"/>
      <c r="K172" s="288"/>
      <c r="L172" s="288"/>
      <c r="M172" s="288"/>
      <c r="N172" s="288"/>
      <c r="O172" s="288"/>
      <c r="P172" s="288"/>
      <c r="Q172" s="288"/>
      <c r="R172" s="288"/>
      <c r="S172" s="288"/>
      <c r="T172" s="288"/>
      <c r="U172" s="288"/>
      <c r="V172" s="288"/>
      <c r="W172" s="288"/>
      <c r="X172" s="288"/>
      <c r="Y172" s="288"/>
      <c r="Z172" s="288"/>
      <c r="AA172" s="288"/>
      <c r="AB172" s="288"/>
      <c r="AC172" s="288"/>
      <c r="AD172" s="288"/>
      <c r="AE172" s="288"/>
      <c r="AF172" s="288"/>
      <c r="AG172" s="288"/>
      <c r="AH172" s="288"/>
      <c r="AI172" s="288"/>
      <c r="AJ172" s="288"/>
      <c r="AK172" s="288"/>
      <c r="AL172" s="288"/>
      <c r="AM172" s="288"/>
      <c r="AN172" s="288"/>
      <c r="AO172" s="288"/>
      <c r="AP172" s="288"/>
      <c r="AQ172" s="288"/>
      <c r="AR172" s="288"/>
      <c r="AS172" s="288"/>
      <c r="AT172" s="288"/>
      <c r="AU172" s="288"/>
      <c r="AV172" s="288"/>
      <c r="AW172" s="288"/>
      <c r="AX172" s="288"/>
      <c r="AY172" s="288"/>
      <c r="AZ172" s="288"/>
      <c r="BA172" s="288"/>
      <c r="BB172" s="288"/>
      <c r="BC172" s="288"/>
      <c r="BD172" s="288"/>
      <c r="BE172" s="264">
        <v>12</v>
      </c>
      <c r="BF172" s="264"/>
      <c r="BG172" s="264"/>
      <c r="BH172" s="264"/>
      <c r="BI172" s="264"/>
      <c r="BJ172" s="264"/>
      <c r="BK172" s="264"/>
      <c r="BL172" s="264"/>
      <c r="BM172" s="264"/>
      <c r="BN172" s="264"/>
      <c r="BO172" s="264"/>
      <c r="BP172" s="264"/>
      <c r="BQ172" s="264"/>
      <c r="BR172" s="264"/>
      <c r="BS172" s="264"/>
      <c r="BT172" s="264"/>
      <c r="BU172" s="306">
        <f>CK172/12</f>
        <v>59546.09</v>
      </c>
      <c r="BV172" s="306"/>
      <c r="BW172" s="306"/>
      <c r="BX172" s="306"/>
      <c r="BY172" s="306"/>
      <c r="BZ172" s="306"/>
      <c r="CA172" s="306"/>
      <c r="CB172" s="306"/>
      <c r="CC172" s="306"/>
      <c r="CD172" s="306"/>
      <c r="CE172" s="306"/>
      <c r="CF172" s="306"/>
      <c r="CG172" s="306"/>
      <c r="CH172" s="306"/>
      <c r="CI172" s="306"/>
      <c r="CJ172" s="306"/>
      <c r="CK172" s="306">
        <v>714553.08</v>
      </c>
      <c r="CL172" s="306"/>
      <c r="CM172" s="306"/>
      <c r="CN172" s="306"/>
      <c r="CO172" s="306"/>
      <c r="CP172" s="306"/>
      <c r="CQ172" s="306"/>
      <c r="CR172" s="306"/>
      <c r="CS172" s="306"/>
      <c r="CT172" s="306"/>
      <c r="CU172" s="306"/>
      <c r="CV172" s="306"/>
      <c r="CW172" s="306"/>
      <c r="CX172" s="306"/>
      <c r="CY172" s="306"/>
      <c r="CZ172" s="306"/>
      <c r="DA172" s="306"/>
      <c r="DB172" s="306"/>
      <c r="DC172" s="306"/>
      <c r="DD172" s="136">
        <f>CK172</f>
        <v>714553.08</v>
      </c>
      <c r="DE172" s="136">
        <f>CK172</f>
        <v>714553.08</v>
      </c>
    </row>
    <row r="173" spans="1:121" s="135" customFormat="1" ht="22.5" customHeight="1" x14ac:dyDescent="0.2">
      <c r="A173" s="284" t="s">
        <v>488</v>
      </c>
      <c r="B173" s="311" t="s">
        <v>9</v>
      </c>
      <c r="C173" s="312"/>
      <c r="D173" s="312"/>
      <c r="E173" s="312"/>
      <c r="F173" s="312"/>
      <c r="G173" s="312"/>
      <c r="H173" s="313"/>
      <c r="I173" s="288" t="s">
        <v>537</v>
      </c>
      <c r="J173" s="288"/>
      <c r="K173" s="288"/>
      <c r="L173" s="288"/>
      <c r="M173" s="288"/>
      <c r="N173" s="288"/>
      <c r="O173" s="288"/>
      <c r="P173" s="288"/>
      <c r="Q173" s="288"/>
      <c r="R173" s="288"/>
      <c r="S173" s="288"/>
      <c r="T173" s="288"/>
      <c r="U173" s="288"/>
      <c r="V173" s="288"/>
      <c r="W173" s="288"/>
      <c r="X173" s="288"/>
      <c r="Y173" s="288"/>
      <c r="Z173" s="288"/>
      <c r="AA173" s="288"/>
      <c r="AB173" s="288"/>
      <c r="AC173" s="288"/>
      <c r="AD173" s="288"/>
      <c r="AE173" s="288"/>
      <c r="AF173" s="288"/>
      <c r="AG173" s="288"/>
      <c r="AH173" s="288"/>
      <c r="AI173" s="288"/>
      <c r="AJ173" s="288"/>
      <c r="AK173" s="288"/>
      <c r="AL173" s="288"/>
      <c r="AM173" s="288"/>
      <c r="AN173" s="288"/>
      <c r="AO173" s="288"/>
      <c r="AP173" s="288"/>
      <c r="AQ173" s="288"/>
      <c r="AR173" s="288"/>
      <c r="AS173" s="288"/>
      <c r="AT173" s="288"/>
      <c r="AU173" s="288"/>
      <c r="AV173" s="288"/>
      <c r="AW173" s="288"/>
      <c r="AX173" s="288"/>
      <c r="AY173" s="288"/>
      <c r="AZ173" s="288"/>
      <c r="BA173" s="288"/>
      <c r="BB173" s="288"/>
      <c r="BC173" s="288"/>
      <c r="BD173" s="288"/>
      <c r="BE173" s="264">
        <v>12</v>
      </c>
      <c r="BF173" s="264"/>
      <c r="BG173" s="264"/>
      <c r="BH173" s="264"/>
      <c r="BI173" s="264"/>
      <c r="BJ173" s="264"/>
      <c r="BK173" s="264"/>
      <c r="BL173" s="264"/>
      <c r="BM173" s="264"/>
      <c r="BN173" s="264"/>
      <c r="BO173" s="264"/>
      <c r="BP173" s="264"/>
      <c r="BQ173" s="264"/>
      <c r="BR173" s="264"/>
      <c r="BS173" s="264"/>
      <c r="BT173" s="264"/>
      <c r="BU173" s="306">
        <f>CK173/12</f>
        <v>0</v>
      </c>
      <c r="BV173" s="306"/>
      <c r="BW173" s="306"/>
      <c r="BX173" s="306"/>
      <c r="BY173" s="306"/>
      <c r="BZ173" s="306"/>
      <c r="CA173" s="306"/>
      <c r="CB173" s="306"/>
      <c r="CC173" s="306"/>
      <c r="CD173" s="306"/>
      <c r="CE173" s="306"/>
      <c r="CF173" s="306"/>
      <c r="CG173" s="306"/>
      <c r="CH173" s="306"/>
      <c r="CI173" s="306"/>
      <c r="CJ173" s="306"/>
      <c r="CK173" s="306"/>
      <c r="CL173" s="306"/>
      <c r="CM173" s="306"/>
      <c r="CN173" s="306"/>
      <c r="CO173" s="306"/>
      <c r="CP173" s="306"/>
      <c r="CQ173" s="306"/>
      <c r="CR173" s="306"/>
      <c r="CS173" s="306"/>
      <c r="CT173" s="306"/>
      <c r="CU173" s="306"/>
      <c r="CV173" s="306"/>
      <c r="CW173" s="306"/>
      <c r="CX173" s="306"/>
      <c r="CY173" s="306"/>
      <c r="CZ173" s="306"/>
      <c r="DA173" s="306"/>
      <c r="DB173" s="306"/>
      <c r="DC173" s="306"/>
      <c r="DD173" s="136"/>
      <c r="DE173" s="136"/>
    </row>
    <row r="174" spans="1:121" s="135" customFormat="1" ht="22.5" customHeight="1" x14ac:dyDescent="0.2">
      <c r="A174" s="285"/>
      <c r="B174" s="311" t="s">
        <v>10</v>
      </c>
      <c r="C174" s="312"/>
      <c r="D174" s="312"/>
      <c r="E174" s="312"/>
      <c r="F174" s="312"/>
      <c r="G174" s="312"/>
      <c r="H174" s="313"/>
      <c r="I174" s="288" t="s">
        <v>549</v>
      </c>
      <c r="J174" s="288"/>
      <c r="K174" s="288"/>
      <c r="L174" s="288"/>
      <c r="M174" s="288"/>
      <c r="N174" s="288"/>
      <c r="O174" s="288"/>
      <c r="P174" s="288"/>
      <c r="Q174" s="288"/>
      <c r="R174" s="288"/>
      <c r="S174" s="288"/>
      <c r="T174" s="288"/>
      <c r="U174" s="288"/>
      <c r="V174" s="288"/>
      <c r="W174" s="288"/>
      <c r="X174" s="288"/>
      <c r="Y174" s="288"/>
      <c r="Z174" s="288"/>
      <c r="AA174" s="288"/>
      <c r="AB174" s="288"/>
      <c r="AC174" s="288"/>
      <c r="AD174" s="288"/>
      <c r="AE174" s="288"/>
      <c r="AF174" s="288"/>
      <c r="AG174" s="288"/>
      <c r="AH174" s="288"/>
      <c r="AI174" s="288"/>
      <c r="AJ174" s="288"/>
      <c r="AK174" s="288"/>
      <c r="AL174" s="288"/>
      <c r="AM174" s="288"/>
      <c r="AN174" s="288"/>
      <c r="AO174" s="288"/>
      <c r="AP174" s="288"/>
      <c r="AQ174" s="288"/>
      <c r="AR174" s="288"/>
      <c r="AS174" s="288"/>
      <c r="AT174" s="288"/>
      <c r="AU174" s="288"/>
      <c r="AV174" s="288"/>
      <c r="AW174" s="288"/>
      <c r="AX174" s="288"/>
      <c r="AY174" s="288"/>
      <c r="AZ174" s="288"/>
      <c r="BA174" s="288"/>
      <c r="BB174" s="288"/>
      <c r="BC174" s="288"/>
      <c r="BD174" s="288"/>
      <c r="BE174" s="264">
        <v>13</v>
      </c>
      <c r="BF174" s="264"/>
      <c r="BG174" s="264"/>
      <c r="BH174" s="264"/>
      <c r="BI174" s="264"/>
      <c r="BJ174" s="264"/>
      <c r="BK174" s="264"/>
      <c r="BL174" s="264"/>
      <c r="BM174" s="264"/>
      <c r="BN174" s="264"/>
      <c r="BO174" s="264"/>
      <c r="BP174" s="264"/>
      <c r="BQ174" s="264"/>
      <c r="BR174" s="264"/>
      <c r="BS174" s="264"/>
      <c r="BT174" s="264"/>
      <c r="BU174" s="306">
        <v>10840</v>
      </c>
      <c r="BV174" s="306"/>
      <c r="BW174" s="306"/>
      <c r="BX174" s="306"/>
      <c r="BY174" s="306"/>
      <c r="BZ174" s="306"/>
      <c r="CA174" s="306"/>
      <c r="CB174" s="306"/>
      <c r="CC174" s="306"/>
      <c r="CD174" s="306"/>
      <c r="CE174" s="306"/>
      <c r="CF174" s="306"/>
      <c r="CG174" s="306"/>
      <c r="CH174" s="306"/>
      <c r="CI174" s="306"/>
      <c r="CJ174" s="306"/>
      <c r="CK174" s="359"/>
      <c r="CL174" s="360"/>
      <c r="CM174" s="360"/>
      <c r="CN174" s="360"/>
      <c r="CO174" s="360"/>
      <c r="CP174" s="360"/>
      <c r="CQ174" s="360"/>
      <c r="CR174" s="360"/>
      <c r="CS174" s="361"/>
      <c r="CT174" s="136"/>
      <c r="CU174" s="136"/>
      <c r="CV174" s="136"/>
      <c r="CW174" s="136"/>
      <c r="CX174" s="136"/>
      <c r="CY174" s="136"/>
      <c r="CZ174" s="136"/>
      <c r="DA174" s="136"/>
      <c r="DB174" s="136"/>
      <c r="DC174" s="136"/>
      <c r="DD174" s="136"/>
      <c r="DE174" s="136"/>
    </row>
    <row r="175" spans="1:121" s="135" customFormat="1" ht="22.5" customHeight="1" x14ac:dyDescent="0.2">
      <c r="A175" s="285"/>
      <c r="B175" s="311" t="s">
        <v>10</v>
      </c>
      <c r="C175" s="312"/>
      <c r="D175" s="312"/>
      <c r="E175" s="312"/>
      <c r="F175" s="312"/>
      <c r="G175" s="312"/>
      <c r="H175" s="313"/>
      <c r="I175" s="288" t="s">
        <v>540</v>
      </c>
      <c r="J175" s="288"/>
      <c r="K175" s="288"/>
      <c r="L175" s="288"/>
      <c r="M175" s="288"/>
      <c r="N175" s="288"/>
      <c r="O175" s="288"/>
      <c r="P175" s="288"/>
      <c r="Q175" s="288"/>
      <c r="R175" s="288"/>
      <c r="S175" s="288"/>
      <c r="T175" s="288"/>
      <c r="U175" s="288"/>
      <c r="V175" s="288"/>
      <c r="W175" s="288"/>
      <c r="X175" s="288"/>
      <c r="Y175" s="288"/>
      <c r="Z175" s="288"/>
      <c r="AA175" s="288"/>
      <c r="AB175" s="288"/>
      <c r="AC175" s="288"/>
      <c r="AD175" s="288"/>
      <c r="AE175" s="288"/>
      <c r="AF175" s="288"/>
      <c r="AG175" s="288"/>
      <c r="AH175" s="288"/>
      <c r="AI175" s="288"/>
      <c r="AJ175" s="288"/>
      <c r="AK175" s="288"/>
      <c r="AL175" s="288"/>
      <c r="AM175" s="288"/>
      <c r="AN175" s="288"/>
      <c r="AO175" s="288"/>
      <c r="AP175" s="288"/>
      <c r="AQ175" s="288"/>
      <c r="AR175" s="288"/>
      <c r="AS175" s="288"/>
      <c r="AT175" s="288"/>
      <c r="AU175" s="288"/>
      <c r="AV175" s="288"/>
      <c r="AW175" s="288"/>
      <c r="AX175" s="288"/>
      <c r="AY175" s="288"/>
      <c r="AZ175" s="288"/>
      <c r="BA175" s="288"/>
      <c r="BB175" s="288"/>
      <c r="BC175" s="288"/>
      <c r="BD175" s="288"/>
      <c r="BE175" s="264">
        <v>13</v>
      </c>
      <c r="BF175" s="264"/>
      <c r="BG175" s="264"/>
      <c r="BH175" s="264"/>
      <c r="BI175" s="264"/>
      <c r="BJ175" s="264"/>
      <c r="BK175" s="264"/>
      <c r="BL175" s="264"/>
      <c r="BM175" s="264"/>
      <c r="BN175" s="264"/>
      <c r="BO175" s="264"/>
      <c r="BP175" s="264"/>
      <c r="BQ175" s="264"/>
      <c r="BR175" s="264"/>
      <c r="BS175" s="264"/>
      <c r="BT175" s="264"/>
      <c r="BU175" s="306">
        <v>1500</v>
      </c>
      <c r="BV175" s="306"/>
      <c r="BW175" s="306"/>
      <c r="BX175" s="306"/>
      <c r="BY175" s="306"/>
      <c r="BZ175" s="306"/>
      <c r="CA175" s="306"/>
      <c r="CB175" s="306"/>
      <c r="CC175" s="306"/>
      <c r="CD175" s="306"/>
      <c r="CE175" s="306"/>
      <c r="CF175" s="306"/>
      <c r="CG175" s="306"/>
      <c r="CH175" s="306"/>
      <c r="CI175" s="306"/>
      <c r="CJ175" s="306"/>
      <c r="CK175" s="323"/>
      <c r="CL175" s="324"/>
      <c r="CM175" s="324"/>
      <c r="CN175" s="324"/>
      <c r="CO175" s="324"/>
      <c r="CP175" s="324"/>
      <c r="CQ175" s="324"/>
      <c r="CR175" s="324"/>
      <c r="CS175" s="325"/>
      <c r="CT175" s="209"/>
      <c r="CU175" s="209"/>
      <c r="CV175" s="209"/>
      <c r="CW175" s="209"/>
      <c r="CX175" s="209"/>
      <c r="CY175" s="209"/>
      <c r="CZ175" s="209"/>
      <c r="DA175" s="209"/>
      <c r="DB175" s="209"/>
      <c r="DC175" s="209"/>
      <c r="DD175" s="136"/>
      <c r="DE175" s="136"/>
    </row>
    <row r="176" spans="1:121" s="135" customFormat="1" ht="22.5" customHeight="1" x14ac:dyDescent="0.2">
      <c r="A176" s="286"/>
      <c r="B176" s="311" t="s">
        <v>11</v>
      </c>
      <c r="C176" s="312"/>
      <c r="D176" s="312"/>
      <c r="E176" s="312"/>
      <c r="F176" s="312"/>
      <c r="G176" s="312"/>
      <c r="H176" s="213"/>
      <c r="I176" s="320" t="s">
        <v>543</v>
      </c>
      <c r="J176" s="321"/>
      <c r="K176" s="321"/>
      <c r="L176" s="321"/>
      <c r="M176" s="321"/>
      <c r="N176" s="321"/>
      <c r="O176" s="321"/>
      <c r="P176" s="321"/>
      <c r="Q176" s="321"/>
      <c r="R176" s="321"/>
      <c r="S176" s="321"/>
      <c r="T176" s="321"/>
      <c r="U176" s="321"/>
      <c r="V176" s="321"/>
      <c r="W176" s="321"/>
      <c r="X176" s="321"/>
      <c r="Y176" s="321"/>
      <c r="Z176" s="321"/>
      <c r="AA176" s="321"/>
      <c r="AB176" s="321"/>
      <c r="AC176" s="321"/>
      <c r="AD176" s="321"/>
      <c r="AE176" s="321"/>
      <c r="AF176" s="321"/>
      <c r="AG176" s="321"/>
      <c r="AH176" s="321"/>
      <c r="AI176" s="321"/>
      <c r="AJ176" s="321"/>
      <c r="AK176" s="321"/>
      <c r="AL176" s="321"/>
      <c r="AM176" s="321"/>
      <c r="AN176" s="321"/>
      <c r="AO176" s="321"/>
      <c r="AP176" s="321"/>
      <c r="AQ176" s="321"/>
      <c r="AR176" s="321"/>
      <c r="AS176" s="321"/>
      <c r="AT176" s="321"/>
      <c r="AU176" s="321"/>
      <c r="AV176" s="321"/>
      <c r="AW176" s="321"/>
      <c r="AX176" s="321"/>
      <c r="AY176" s="321"/>
      <c r="AZ176" s="321"/>
      <c r="BA176" s="321"/>
      <c r="BB176" s="321"/>
      <c r="BC176" s="321"/>
      <c r="BD176" s="322"/>
      <c r="BE176" s="264">
        <v>13</v>
      </c>
      <c r="BF176" s="264"/>
      <c r="BG176" s="264"/>
      <c r="BH176" s="264"/>
      <c r="BI176" s="264"/>
      <c r="BJ176" s="264"/>
      <c r="BK176" s="264"/>
      <c r="BL176" s="264"/>
      <c r="BM176" s="264"/>
      <c r="BN176" s="264"/>
      <c r="BO176" s="264"/>
      <c r="BP176" s="264"/>
      <c r="BQ176" s="264"/>
      <c r="BR176" s="264"/>
      <c r="BS176" s="264"/>
      <c r="BT176" s="264"/>
      <c r="BU176" s="306">
        <v>135000</v>
      </c>
      <c r="BV176" s="306"/>
      <c r="BW176" s="306"/>
      <c r="BX176" s="306"/>
      <c r="BY176" s="306"/>
      <c r="BZ176" s="306"/>
      <c r="CA176" s="306"/>
      <c r="CB176" s="306"/>
      <c r="CC176" s="306"/>
      <c r="CD176" s="306"/>
      <c r="CE176" s="306"/>
      <c r="CF176" s="306"/>
      <c r="CG176" s="306"/>
      <c r="CH176" s="306"/>
      <c r="CI176" s="306"/>
      <c r="CJ176" s="306"/>
      <c r="CK176" s="323"/>
      <c r="CL176" s="324"/>
      <c r="CM176" s="324"/>
      <c r="CN176" s="324"/>
      <c r="CO176" s="324"/>
      <c r="CP176" s="324"/>
      <c r="CQ176" s="324"/>
      <c r="CR176" s="324"/>
      <c r="CS176" s="325"/>
      <c r="CT176" s="214"/>
      <c r="CU176" s="214"/>
      <c r="CV176" s="214"/>
      <c r="CW176" s="214"/>
      <c r="CX176" s="214"/>
      <c r="CY176" s="214"/>
      <c r="CZ176" s="214"/>
      <c r="DA176" s="214"/>
      <c r="DB176" s="214"/>
      <c r="DC176" s="214"/>
      <c r="DD176" s="136"/>
      <c r="DE176" s="136"/>
    </row>
    <row r="177" spans="1:168" s="135" customFormat="1" ht="15" customHeight="1" x14ac:dyDescent="0.2">
      <c r="A177" s="206" t="s">
        <v>422</v>
      </c>
      <c r="B177" s="258" t="s">
        <v>11</v>
      </c>
      <c r="C177" s="258"/>
      <c r="D177" s="258"/>
      <c r="E177" s="258"/>
      <c r="F177" s="258"/>
      <c r="G177" s="258"/>
      <c r="H177" s="258"/>
      <c r="I177" s="288" t="s">
        <v>421</v>
      </c>
      <c r="J177" s="288"/>
      <c r="K177" s="288"/>
      <c r="L177" s="288"/>
      <c r="M177" s="288"/>
      <c r="N177" s="288"/>
      <c r="O177" s="288"/>
      <c r="P177" s="288"/>
      <c r="Q177" s="288"/>
      <c r="R177" s="288"/>
      <c r="S177" s="288"/>
      <c r="T177" s="288"/>
      <c r="U177" s="288"/>
      <c r="V177" s="288"/>
      <c r="W177" s="288"/>
      <c r="X177" s="288"/>
      <c r="Y177" s="288"/>
      <c r="Z177" s="288"/>
      <c r="AA177" s="288"/>
      <c r="AB177" s="288"/>
      <c r="AC177" s="288"/>
      <c r="AD177" s="288"/>
      <c r="AE177" s="288"/>
      <c r="AF177" s="288"/>
      <c r="AG177" s="288"/>
      <c r="AH177" s="288"/>
      <c r="AI177" s="288"/>
      <c r="AJ177" s="288"/>
      <c r="AK177" s="288"/>
      <c r="AL177" s="288"/>
      <c r="AM177" s="288"/>
      <c r="AN177" s="288"/>
      <c r="AO177" s="288"/>
      <c r="AP177" s="288"/>
      <c r="AQ177" s="288"/>
      <c r="AR177" s="288"/>
      <c r="AS177" s="288"/>
      <c r="AT177" s="288"/>
      <c r="AU177" s="288"/>
      <c r="AV177" s="288"/>
      <c r="AW177" s="288"/>
      <c r="AX177" s="288"/>
      <c r="AY177" s="288"/>
      <c r="AZ177" s="288"/>
      <c r="BA177" s="288"/>
      <c r="BB177" s="288"/>
      <c r="BC177" s="288"/>
      <c r="BD177" s="288"/>
      <c r="BE177" s="264">
        <v>12</v>
      </c>
      <c r="BF177" s="264"/>
      <c r="BG177" s="264"/>
      <c r="BH177" s="264"/>
      <c r="BI177" s="264"/>
      <c r="BJ177" s="264"/>
      <c r="BK177" s="264"/>
      <c r="BL177" s="264"/>
      <c r="BM177" s="264"/>
      <c r="BN177" s="264"/>
      <c r="BO177" s="264"/>
      <c r="BP177" s="264"/>
      <c r="BQ177" s="264"/>
      <c r="BR177" s="264"/>
      <c r="BS177" s="264"/>
      <c r="BT177" s="264"/>
      <c r="BU177" s="306">
        <f>CK177/BE177</f>
        <v>134820.57333333333</v>
      </c>
      <c r="BV177" s="306"/>
      <c r="BW177" s="306"/>
      <c r="BX177" s="306"/>
      <c r="BY177" s="306"/>
      <c r="BZ177" s="306"/>
      <c r="CA177" s="306"/>
      <c r="CB177" s="306"/>
      <c r="CC177" s="306"/>
      <c r="CD177" s="306"/>
      <c r="CE177" s="306"/>
      <c r="CF177" s="306"/>
      <c r="CG177" s="306"/>
      <c r="CH177" s="306"/>
      <c r="CI177" s="306"/>
      <c r="CJ177" s="306"/>
      <c r="CK177" s="306">
        <v>1617846.88</v>
      </c>
      <c r="CL177" s="306"/>
      <c r="CM177" s="306"/>
      <c r="CN177" s="306"/>
      <c r="CO177" s="306"/>
      <c r="CP177" s="306"/>
      <c r="CQ177" s="306"/>
      <c r="CR177" s="306"/>
      <c r="CS177" s="306"/>
      <c r="CT177" s="306"/>
      <c r="CU177" s="306"/>
      <c r="CV177" s="306"/>
      <c r="CW177" s="306"/>
      <c r="CX177" s="306"/>
      <c r="CY177" s="306"/>
      <c r="CZ177" s="306"/>
      <c r="DA177" s="306"/>
      <c r="DB177" s="306"/>
      <c r="DC177" s="306"/>
      <c r="DD177" s="136">
        <v>1617846.88</v>
      </c>
      <c r="DE177" s="136">
        <f>DD177</f>
        <v>1617846.88</v>
      </c>
    </row>
    <row r="178" spans="1:168" s="135" customFormat="1" ht="18" customHeight="1" x14ac:dyDescent="0.2">
      <c r="A178" s="134"/>
      <c r="B178" s="258"/>
      <c r="C178" s="258"/>
      <c r="D178" s="258"/>
      <c r="E178" s="258"/>
      <c r="F178" s="258"/>
      <c r="G178" s="258"/>
      <c r="H178" s="258"/>
      <c r="I178" s="290" t="s">
        <v>344</v>
      </c>
      <c r="J178" s="290"/>
      <c r="K178" s="290"/>
      <c r="L178" s="290"/>
      <c r="M178" s="290"/>
      <c r="N178" s="290"/>
      <c r="O178" s="290"/>
      <c r="P178" s="290"/>
      <c r="Q178" s="290"/>
      <c r="R178" s="290"/>
      <c r="S178" s="290"/>
      <c r="T178" s="290"/>
      <c r="U178" s="290"/>
      <c r="V178" s="290"/>
      <c r="W178" s="290"/>
      <c r="X178" s="290"/>
      <c r="Y178" s="290"/>
      <c r="Z178" s="290"/>
      <c r="AA178" s="290"/>
      <c r="AB178" s="290"/>
      <c r="AC178" s="290"/>
      <c r="AD178" s="290"/>
      <c r="AE178" s="290"/>
      <c r="AF178" s="290"/>
      <c r="AG178" s="290"/>
      <c r="AH178" s="290"/>
      <c r="AI178" s="290"/>
      <c r="AJ178" s="290"/>
      <c r="AK178" s="290"/>
      <c r="AL178" s="290"/>
      <c r="AM178" s="290"/>
      <c r="AN178" s="290"/>
      <c r="AO178" s="290"/>
      <c r="AP178" s="290"/>
      <c r="AQ178" s="290"/>
      <c r="AR178" s="290"/>
      <c r="AS178" s="290"/>
      <c r="AT178" s="290"/>
      <c r="AU178" s="290"/>
      <c r="AV178" s="290"/>
      <c r="AW178" s="290"/>
      <c r="AX178" s="290"/>
      <c r="AY178" s="290"/>
      <c r="AZ178" s="290"/>
      <c r="BA178" s="290"/>
      <c r="BB178" s="290"/>
      <c r="BC178" s="290"/>
      <c r="BD178" s="291"/>
      <c r="BE178" s="264"/>
      <c r="BF178" s="264"/>
      <c r="BG178" s="264"/>
      <c r="BH178" s="264"/>
      <c r="BI178" s="264"/>
      <c r="BJ178" s="264"/>
      <c r="BK178" s="264"/>
      <c r="BL178" s="264"/>
      <c r="BM178" s="264"/>
      <c r="BN178" s="264"/>
      <c r="BO178" s="264"/>
      <c r="BP178" s="264"/>
      <c r="BQ178" s="264"/>
      <c r="BR178" s="264"/>
      <c r="BS178" s="264"/>
      <c r="BT178" s="264"/>
      <c r="BU178" s="264" t="s">
        <v>34</v>
      </c>
      <c r="BV178" s="264"/>
      <c r="BW178" s="264"/>
      <c r="BX178" s="264"/>
      <c r="BY178" s="264"/>
      <c r="BZ178" s="264"/>
      <c r="CA178" s="264"/>
      <c r="CB178" s="264"/>
      <c r="CC178" s="264"/>
      <c r="CD178" s="264"/>
      <c r="CE178" s="264"/>
      <c r="CF178" s="264"/>
      <c r="CG178" s="264"/>
      <c r="CH178" s="264"/>
      <c r="CI178" s="264"/>
      <c r="CJ178" s="264"/>
      <c r="CK178" s="310">
        <f>CK177+CK172+CK163+CK162+CK169+CK168+CK171+CK173+CK167+CK175+CK176+CK174</f>
        <v>2510686.96</v>
      </c>
      <c r="CL178" s="310"/>
      <c r="CM178" s="310"/>
      <c r="CN178" s="310"/>
      <c r="CO178" s="310"/>
      <c r="CP178" s="310"/>
      <c r="CQ178" s="310"/>
      <c r="CR178" s="310"/>
      <c r="CS178" s="310"/>
      <c r="CT178" s="310"/>
      <c r="CU178" s="310"/>
      <c r="CV178" s="310"/>
      <c r="CW178" s="310"/>
      <c r="CX178" s="310"/>
      <c r="CY178" s="310"/>
      <c r="CZ178" s="310"/>
      <c r="DA178" s="310"/>
      <c r="DB178" s="310"/>
      <c r="DC178" s="310"/>
      <c r="DD178" s="151">
        <f>DD177+DD172+DD162+DD171</f>
        <v>2522319.96</v>
      </c>
      <c r="DE178" s="151">
        <f>DE177+DE172+DE162</f>
        <v>2522319.96</v>
      </c>
      <c r="DF178" s="152"/>
      <c r="DG178" s="152"/>
      <c r="DH178" s="152"/>
      <c r="DI178" s="152"/>
      <c r="DJ178" s="152"/>
      <c r="DK178" s="152"/>
      <c r="DL178" s="152"/>
      <c r="DM178" s="152"/>
      <c r="DN178" s="152"/>
      <c r="DO178" s="152"/>
      <c r="DP178" s="152"/>
      <c r="DQ178" s="152"/>
      <c r="DR178" s="152"/>
      <c r="DS178" s="152"/>
      <c r="DT178" s="152"/>
      <c r="DU178" s="152"/>
      <c r="DV178" s="152"/>
    </row>
    <row r="179" spans="1:168" s="135" customFormat="1" ht="21.75" customHeight="1" x14ac:dyDescent="0.2">
      <c r="A179" s="134"/>
      <c r="B179" s="348" t="s">
        <v>429</v>
      </c>
      <c r="C179" s="349"/>
      <c r="D179" s="349"/>
      <c r="E179" s="349"/>
      <c r="F179" s="349"/>
      <c r="G179" s="349"/>
      <c r="H179" s="349"/>
      <c r="I179" s="349"/>
      <c r="J179" s="349"/>
      <c r="K179" s="349"/>
      <c r="L179" s="349"/>
      <c r="M179" s="349"/>
      <c r="N179" s="349"/>
      <c r="O179" s="349"/>
      <c r="P179" s="349"/>
      <c r="Q179" s="349"/>
      <c r="R179" s="349"/>
      <c r="S179" s="349"/>
      <c r="T179" s="349"/>
      <c r="U179" s="349"/>
      <c r="V179" s="349"/>
      <c r="W179" s="349"/>
      <c r="X179" s="349"/>
      <c r="Y179" s="349"/>
      <c r="Z179" s="349"/>
      <c r="AA179" s="349"/>
      <c r="AB179" s="349"/>
      <c r="AC179" s="349"/>
      <c r="AD179" s="349"/>
      <c r="AE179" s="349"/>
      <c r="AF179" s="349"/>
      <c r="AG179" s="349"/>
      <c r="AH179" s="349"/>
      <c r="AI179" s="349"/>
      <c r="AJ179" s="349"/>
      <c r="AK179" s="349"/>
      <c r="AL179" s="349"/>
      <c r="AM179" s="349"/>
      <c r="AN179" s="349"/>
      <c r="AO179" s="349"/>
      <c r="AP179" s="349"/>
      <c r="AQ179" s="349"/>
      <c r="AR179" s="349"/>
      <c r="AS179" s="349"/>
      <c r="AT179" s="349"/>
      <c r="AU179" s="349"/>
      <c r="AV179" s="349"/>
      <c r="AW179" s="349"/>
      <c r="AX179" s="349"/>
      <c r="AY179" s="349"/>
      <c r="AZ179" s="349"/>
      <c r="BA179" s="349"/>
      <c r="BB179" s="349"/>
      <c r="BC179" s="349"/>
      <c r="BD179" s="350"/>
      <c r="BE179" s="264"/>
      <c r="BF179" s="264"/>
      <c r="BG179" s="264"/>
      <c r="BH179" s="264"/>
      <c r="BI179" s="264"/>
      <c r="BJ179" s="264"/>
      <c r="BK179" s="264"/>
      <c r="BL179" s="264"/>
      <c r="BM179" s="264"/>
      <c r="BN179" s="264"/>
      <c r="BO179" s="264"/>
      <c r="BP179" s="264"/>
      <c r="BQ179" s="264"/>
      <c r="BR179" s="264"/>
      <c r="BS179" s="264"/>
      <c r="BT179" s="264"/>
      <c r="BU179" s="264" t="s">
        <v>34</v>
      </c>
      <c r="BV179" s="264"/>
      <c r="BW179" s="264"/>
      <c r="BX179" s="264"/>
      <c r="BY179" s="264"/>
      <c r="BZ179" s="264"/>
      <c r="CA179" s="264"/>
      <c r="CB179" s="264"/>
      <c r="CC179" s="264"/>
      <c r="CD179" s="264"/>
      <c r="CE179" s="264"/>
      <c r="CF179" s="264"/>
      <c r="CG179" s="264"/>
      <c r="CH179" s="264"/>
      <c r="CI179" s="264"/>
      <c r="CJ179" s="264"/>
      <c r="CK179" s="310">
        <f>'стр.1_4 (2)'!H31</f>
        <v>12922060.18</v>
      </c>
      <c r="CL179" s="310"/>
      <c r="CM179" s="310"/>
      <c r="CN179" s="310"/>
      <c r="CO179" s="310"/>
      <c r="CP179" s="310"/>
      <c r="CQ179" s="310"/>
      <c r="CR179" s="310"/>
      <c r="CS179" s="310"/>
      <c r="CT179" s="310"/>
      <c r="CU179" s="310"/>
      <c r="CV179" s="310"/>
      <c r="CW179" s="310"/>
      <c r="CX179" s="310"/>
      <c r="CY179" s="310"/>
      <c r="CZ179" s="310"/>
      <c r="DA179" s="310"/>
      <c r="DB179" s="310"/>
      <c r="DC179" s="310"/>
      <c r="DD179" s="151">
        <f>CK179</f>
        <v>12922060.18</v>
      </c>
      <c r="DE179" s="151">
        <f>CK179</f>
        <v>12922060.18</v>
      </c>
      <c r="DF179" s="152"/>
      <c r="DG179" s="152"/>
      <c r="DH179" s="152"/>
      <c r="DI179" s="152"/>
      <c r="DJ179" s="152"/>
      <c r="DK179" s="152"/>
      <c r="DL179" s="152"/>
      <c r="DM179" s="152"/>
      <c r="DN179" s="152"/>
      <c r="DO179" s="152"/>
      <c r="DP179" s="152"/>
      <c r="DQ179" s="152"/>
      <c r="DR179" s="152"/>
      <c r="DS179" s="152"/>
      <c r="DT179" s="152"/>
      <c r="DU179" s="152"/>
      <c r="DV179" s="152"/>
    </row>
    <row r="180" spans="1:168" ht="12" customHeight="1" x14ac:dyDescent="0.2"/>
    <row r="181" spans="1:168" s="153" customFormat="1" x14ac:dyDescent="0.2">
      <c r="B181" s="118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18"/>
      <c r="AN181" s="118"/>
      <c r="AO181" s="118"/>
      <c r="AP181" s="118"/>
      <c r="AQ181" s="118"/>
      <c r="AR181" s="118"/>
      <c r="AS181" s="118"/>
      <c r="AT181" s="118"/>
      <c r="AU181" s="118"/>
      <c r="AV181" s="118"/>
      <c r="AW181" s="118"/>
      <c r="AX181" s="118"/>
      <c r="AY181" s="118"/>
      <c r="AZ181" s="118"/>
      <c r="BA181" s="118"/>
      <c r="BB181" s="118"/>
      <c r="BC181" s="118"/>
      <c r="BD181" s="118"/>
      <c r="BE181" s="118"/>
      <c r="BF181" s="118"/>
      <c r="BG181" s="118"/>
      <c r="BH181" s="118"/>
      <c r="BI181" s="118"/>
      <c r="BJ181" s="118"/>
      <c r="BK181" s="118"/>
      <c r="BL181" s="118"/>
      <c r="BM181" s="118"/>
      <c r="BN181" s="118"/>
      <c r="BO181" s="118"/>
      <c r="BP181" s="118"/>
      <c r="BQ181" s="118"/>
      <c r="BR181" s="118"/>
      <c r="BS181" s="118"/>
      <c r="BT181" s="118"/>
      <c r="BU181" s="118"/>
      <c r="BV181" s="118"/>
      <c r="BW181" s="118"/>
      <c r="BX181" s="118"/>
      <c r="BY181" s="118"/>
      <c r="BZ181" s="118"/>
      <c r="CA181" s="118"/>
      <c r="CB181" s="118"/>
      <c r="CC181" s="118"/>
      <c r="CD181" s="118"/>
      <c r="CE181" s="118"/>
      <c r="CF181" s="118"/>
      <c r="CG181" s="118"/>
      <c r="CH181" s="118"/>
      <c r="CI181" s="118"/>
      <c r="CJ181" s="118"/>
      <c r="CK181" s="118"/>
      <c r="CL181" s="118"/>
      <c r="CM181" s="118"/>
      <c r="CN181" s="118"/>
      <c r="CO181" s="118"/>
      <c r="CP181" s="118"/>
      <c r="CQ181" s="118"/>
      <c r="CR181" s="118"/>
      <c r="CS181" s="118"/>
      <c r="CT181" s="118"/>
      <c r="CU181" s="118"/>
      <c r="CV181" s="118"/>
      <c r="CW181" s="118"/>
      <c r="CX181" s="118"/>
      <c r="CY181" s="118"/>
      <c r="CZ181" s="118"/>
      <c r="DA181" s="118"/>
      <c r="DB181" s="118"/>
      <c r="DC181" s="118"/>
      <c r="DD181" s="118"/>
      <c r="DE181" s="118"/>
      <c r="DF181" s="118"/>
      <c r="DG181" s="118"/>
      <c r="DH181" s="118"/>
      <c r="DI181" s="118"/>
      <c r="DJ181" s="118"/>
      <c r="DK181" s="118"/>
      <c r="DL181" s="118"/>
      <c r="DM181" s="118"/>
      <c r="DN181" s="118"/>
      <c r="DO181" s="118"/>
      <c r="DP181" s="118"/>
      <c r="DQ181" s="118"/>
      <c r="DR181" s="118"/>
      <c r="DS181" s="118"/>
      <c r="DT181" s="118"/>
      <c r="DU181" s="118"/>
      <c r="DV181" s="118"/>
      <c r="DW181" s="118"/>
      <c r="DX181" s="118"/>
      <c r="DY181" s="118"/>
      <c r="DZ181" s="118"/>
      <c r="EA181" s="118"/>
      <c r="EB181" s="118"/>
      <c r="EC181" s="118"/>
      <c r="ED181" s="118"/>
      <c r="EE181" s="118"/>
      <c r="EF181" s="118"/>
      <c r="EG181" s="118"/>
      <c r="EH181" s="118"/>
      <c r="EI181" s="118"/>
      <c r="EJ181" s="118"/>
      <c r="EK181" s="118"/>
      <c r="EL181" s="118"/>
      <c r="EM181" s="118"/>
      <c r="EN181" s="118"/>
      <c r="EO181" s="118"/>
      <c r="EP181" s="118"/>
      <c r="EQ181" s="118"/>
      <c r="ER181" s="118"/>
      <c r="ES181" s="118"/>
      <c r="ET181" s="118"/>
      <c r="EU181" s="118"/>
      <c r="EV181" s="118"/>
      <c r="EW181" s="118"/>
      <c r="EX181" s="118"/>
      <c r="EY181" s="118"/>
      <c r="EZ181" s="118"/>
      <c r="FA181" s="118"/>
      <c r="FB181" s="118"/>
      <c r="FC181" s="118"/>
      <c r="FD181" s="118"/>
      <c r="FE181" s="118"/>
      <c r="FF181" s="118"/>
      <c r="FG181" s="118"/>
      <c r="FH181" s="118"/>
      <c r="FI181" s="118"/>
      <c r="FJ181" s="118"/>
      <c r="FK181" s="118"/>
      <c r="FL181" s="118"/>
    </row>
    <row r="182" spans="1:168" s="154" customFormat="1" x14ac:dyDescent="0.2">
      <c r="B182" s="347" t="s">
        <v>521</v>
      </c>
      <c r="C182" s="347"/>
      <c r="D182" s="347"/>
      <c r="E182" s="347"/>
      <c r="F182" s="347"/>
      <c r="G182" s="347"/>
      <c r="H182" s="347"/>
      <c r="I182" s="347"/>
      <c r="J182" s="347"/>
      <c r="K182" s="347"/>
      <c r="L182" s="347"/>
      <c r="M182" s="347"/>
      <c r="N182" s="347"/>
      <c r="O182" s="347"/>
      <c r="P182" s="347"/>
      <c r="Q182" s="347"/>
      <c r="R182" s="347"/>
      <c r="S182" s="347"/>
      <c r="T182" s="347"/>
      <c r="U182" s="347"/>
      <c r="V182" s="347"/>
      <c r="W182" s="347"/>
      <c r="X182" s="347"/>
      <c r="Y182" s="347"/>
      <c r="Z182" s="347"/>
      <c r="AA182" s="347"/>
      <c r="AB182" s="347"/>
      <c r="AC182" s="347"/>
      <c r="AD182" s="347"/>
      <c r="AE182" s="347"/>
      <c r="AF182" s="347"/>
      <c r="AG182" s="347"/>
      <c r="AH182" s="347"/>
      <c r="AI182" s="347"/>
      <c r="AJ182" s="347"/>
      <c r="AK182" s="347"/>
      <c r="AL182" s="347"/>
      <c r="AM182" s="347"/>
      <c r="AN182" s="347"/>
      <c r="AO182" s="347"/>
      <c r="AP182" s="347"/>
      <c r="AQ182" s="347"/>
      <c r="AR182" s="347"/>
      <c r="AS182" s="347"/>
      <c r="AT182" s="347"/>
      <c r="AU182" s="347"/>
      <c r="AV182" s="347"/>
      <c r="AW182" s="347"/>
      <c r="AX182" s="347"/>
      <c r="AY182" s="347"/>
      <c r="AZ182" s="347"/>
      <c r="BA182" s="347"/>
      <c r="BB182" s="347"/>
      <c r="BC182" s="347"/>
      <c r="BD182" s="347"/>
      <c r="BE182" s="347"/>
      <c r="BF182" s="347"/>
      <c r="BG182" s="347"/>
      <c r="BH182" s="347"/>
      <c r="BI182" s="347"/>
      <c r="BJ182" s="347"/>
      <c r="BK182" s="347"/>
      <c r="BL182" s="347"/>
      <c r="BM182" s="347"/>
      <c r="BN182" s="347"/>
      <c r="BO182" s="347"/>
      <c r="BP182" s="347"/>
      <c r="BQ182" s="347"/>
      <c r="BR182" s="347"/>
      <c r="BS182" s="347"/>
      <c r="BT182" s="347"/>
      <c r="BU182" s="347"/>
      <c r="BV182" s="347"/>
      <c r="BW182" s="347"/>
      <c r="BX182" s="347"/>
      <c r="BY182" s="347"/>
      <c r="BZ182" s="347"/>
      <c r="CA182" s="347"/>
      <c r="CB182" s="347"/>
      <c r="CC182" s="347"/>
      <c r="CD182" s="347"/>
      <c r="CE182" s="347"/>
      <c r="CF182" s="347"/>
      <c r="CG182" s="347"/>
      <c r="CH182" s="347"/>
      <c r="CI182" s="347"/>
      <c r="CJ182" s="347"/>
      <c r="CK182" s="347"/>
      <c r="CL182" s="347"/>
      <c r="CM182" s="347"/>
      <c r="CN182" s="347"/>
      <c r="CO182" s="347"/>
      <c r="CP182" s="347"/>
      <c r="CQ182" s="347"/>
      <c r="CR182" s="347"/>
      <c r="CS182" s="347"/>
      <c r="CT182" s="347"/>
      <c r="CU182" s="347"/>
      <c r="CV182" s="347"/>
      <c r="CW182" s="347"/>
      <c r="CX182" s="347"/>
      <c r="CY182" s="347"/>
      <c r="CZ182" s="347"/>
      <c r="DA182" s="347"/>
      <c r="DB182" s="347"/>
      <c r="DC182" s="347"/>
      <c r="DD182" s="347"/>
      <c r="DE182" s="347"/>
      <c r="DF182" s="347"/>
      <c r="DG182" s="347"/>
      <c r="DH182" s="347"/>
      <c r="DI182" s="347"/>
      <c r="DJ182" s="347"/>
      <c r="DK182" s="347"/>
      <c r="DL182" s="347"/>
      <c r="DM182" s="347"/>
      <c r="DN182" s="347"/>
      <c r="DO182" s="347"/>
      <c r="DP182" s="347"/>
      <c r="DQ182" s="347"/>
      <c r="DR182" s="347"/>
      <c r="DS182" s="347"/>
      <c r="DT182" s="347"/>
      <c r="DU182" s="347"/>
      <c r="DV182" s="347"/>
      <c r="DW182" s="347"/>
      <c r="DX182" s="347"/>
      <c r="DY182" s="347"/>
      <c r="DZ182" s="347"/>
      <c r="EA182" s="347"/>
      <c r="EB182" s="347"/>
      <c r="EC182" s="347"/>
      <c r="ED182" s="347"/>
      <c r="EE182" s="347"/>
      <c r="EF182" s="347"/>
      <c r="EG182" s="347"/>
      <c r="EH182" s="347"/>
      <c r="EI182" s="347"/>
      <c r="EJ182" s="347"/>
      <c r="EK182" s="347"/>
      <c r="EL182" s="347"/>
      <c r="EM182" s="347"/>
      <c r="EN182" s="347"/>
      <c r="EO182" s="347"/>
      <c r="EP182" s="347"/>
      <c r="EQ182" s="347"/>
      <c r="ER182" s="347"/>
      <c r="ES182" s="347"/>
      <c r="ET182" s="347"/>
      <c r="EU182" s="347"/>
      <c r="EV182" s="347"/>
      <c r="EW182" s="347"/>
      <c r="EX182" s="347"/>
      <c r="EY182" s="347"/>
      <c r="EZ182" s="347"/>
      <c r="FA182" s="347"/>
      <c r="FB182" s="347"/>
      <c r="FC182" s="347"/>
      <c r="FD182" s="347"/>
      <c r="FE182" s="347"/>
      <c r="FF182" s="347"/>
      <c r="FG182" s="347"/>
      <c r="FH182" s="347"/>
      <c r="FI182" s="347"/>
      <c r="FJ182" s="347"/>
      <c r="FK182" s="347"/>
      <c r="FL182" s="347"/>
    </row>
    <row r="183" spans="1:168" s="154" customFormat="1" x14ac:dyDescent="0.2">
      <c r="B183" s="345" t="s">
        <v>486</v>
      </c>
      <c r="C183" s="345"/>
      <c r="D183" s="345"/>
      <c r="E183" s="345"/>
      <c r="F183" s="345"/>
      <c r="G183" s="345"/>
      <c r="H183" s="345"/>
      <c r="I183" s="345"/>
      <c r="J183" s="345"/>
      <c r="K183" s="345"/>
      <c r="L183" s="345"/>
      <c r="M183" s="345"/>
      <c r="N183" s="345"/>
      <c r="O183" s="345"/>
      <c r="P183" s="345"/>
      <c r="Q183" s="345"/>
      <c r="R183" s="345"/>
      <c r="S183" s="345"/>
      <c r="T183" s="345"/>
      <c r="U183" s="345"/>
      <c r="V183" s="345"/>
      <c r="W183" s="345"/>
      <c r="X183" s="345"/>
      <c r="Y183" s="345"/>
      <c r="Z183" s="345"/>
      <c r="AA183" s="345"/>
      <c r="AB183" s="345"/>
      <c r="AC183" s="345"/>
      <c r="AD183" s="345"/>
      <c r="AE183" s="345"/>
      <c r="AF183" s="345"/>
      <c r="AG183" s="345"/>
      <c r="AH183" s="345"/>
      <c r="AI183" s="345"/>
      <c r="AJ183" s="345"/>
      <c r="AK183" s="345"/>
      <c r="AL183" s="345"/>
      <c r="AM183" s="345"/>
      <c r="AN183" s="345"/>
      <c r="AO183" s="345"/>
      <c r="AP183" s="345"/>
      <c r="AQ183" s="345"/>
      <c r="AR183" s="345"/>
      <c r="AS183" s="345"/>
      <c r="AT183" s="345"/>
      <c r="AU183" s="345"/>
      <c r="AV183" s="345"/>
      <c r="AW183" s="345"/>
      <c r="AX183" s="345"/>
      <c r="AY183" s="345"/>
      <c r="AZ183" s="345"/>
      <c r="BA183" s="345"/>
      <c r="BB183" s="345"/>
      <c r="BC183" s="345"/>
      <c r="BD183" s="345"/>
      <c r="BE183" s="345"/>
      <c r="BF183" s="345"/>
      <c r="BG183" s="345"/>
      <c r="BH183" s="345"/>
      <c r="BI183" s="345"/>
      <c r="BJ183" s="345"/>
      <c r="BK183" s="345"/>
      <c r="BL183" s="345"/>
      <c r="BM183" s="345"/>
      <c r="BN183" s="345"/>
      <c r="BO183" s="345"/>
      <c r="BP183" s="345"/>
      <c r="BQ183" s="345"/>
      <c r="BR183" s="345"/>
      <c r="BS183" s="345"/>
      <c r="BT183" s="345"/>
      <c r="BU183" s="345"/>
      <c r="BV183" s="345"/>
      <c r="BW183" s="345"/>
      <c r="BX183" s="345"/>
      <c r="BY183" s="345"/>
      <c r="BZ183" s="345"/>
      <c r="CA183" s="345"/>
      <c r="CB183" s="345"/>
      <c r="CC183" s="345"/>
      <c r="CD183" s="345"/>
      <c r="CE183" s="345"/>
      <c r="CF183" s="345"/>
      <c r="CG183" s="345"/>
      <c r="CH183" s="345"/>
      <c r="CI183" s="345"/>
      <c r="CJ183" s="345"/>
      <c r="CK183" s="345"/>
      <c r="CL183" s="345"/>
      <c r="CM183" s="345"/>
      <c r="CN183" s="345"/>
      <c r="CO183" s="345"/>
      <c r="CP183" s="345"/>
      <c r="CQ183" s="345"/>
      <c r="CR183" s="345"/>
      <c r="CS183" s="345"/>
      <c r="CT183" s="345"/>
      <c r="CU183" s="345"/>
      <c r="CV183" s="345"/>
      <c r="CW183" s="345"/>
      <c r="CX183" s="345"/>
      <c r="CY183" s="345"/>
      <c r="CZ183" s="345"/>
      <c r="DA183" s="345"/>
      <c r="DB183" s="345"/>
      <c r="DC183" s="345"/>
      <c r="DD183" s="345"/>
      <c r="DE183" s="345"/>
      <c r="DF183" s="345"/>
      <c r="DG183" s="345"/>
      <c r="DH183" s="345"/>
      <c r="DI183" s="345"/>
      <c r="DJ183" s="345"/>
      <c r="DK183" s="345"/>
      <c r="DL183" s="345"/>
      <c r="DM183" s="345"/>
      <c r="DN183" s="345"/>
      <c r="DO183" s="345"/>
      <c r="DP183" s="345"/>
      <c r="DQ183" s="345"/>
      <c r="DR183" s="345"/>
      <c r="DS183" s="345"/>
      <c r="DT183" s="345"/>
      <c r="DU183" s="345"/>
      <c r="DV183" s="345"/>
      <c r="DW183" s="345"/>
      <c r="DX183" s="345"/>
      <c r="DY183" s="345"/>
      <c r="DZ183" s="345"/>
      <c r="EA183" s="345"/>
      <c r="EB183" s="345"/>
      <c r="EC183" s="345"/>
      <c r="ED183" s="345"/>
      <c r="EE183" s="345"/>
      <c r="EF183" s="345"/>
      <c r="EG183" s="345"/>
      <c r="EH183" s="345"/>
      <c r="EI183" s="345"/>
      <c r="EJ183" s="345"/>
      <c r="EK183" s="345"/>
      <c r="EL183" s="345"/>
      <c r="EM183" s="345"/>
      <c r="EN183" s="345"/>
      <c r="EO183" s="345"/>
      <c r="EP183" s="345"/>
      <c r="EQ183" s="345"/>
      <c r="ER183" s="345"/>
      <c r="ES183" s="345"/>
      <c r="ET183" s="345"/>
      <c r="EU183" s="345"/>
      <c r="EV183" s="345"/>
      <c r="EW183" s="345"/>
      <c r="EX183" s="345"/>
      <c r="EY183" s="345"/>
      <c r="EZ183" s="345"/>
      <c r="FA183" s="345"/>
      <c r="FB183" s="345"/>
      <c r="FC183" s="345"/>
      <c r="FD183" s="345"/>
      <c r="FE183" s="345"/>
      <c r="FF183" s="345"/>
      <c r="FG183" s="345"/>
      <c r="FH183" s="345"/>
      <c r="FI183" s="345"/>
      <c r="FJ183" s="345"/>
      <c r="FK183" s="345"/>
      <c r="FL183" s="345"/>
    </row>
    <row r="184" spans="1:168" s="154" customFormat="1" x14ac:dyDescent="0.2">
      <c r="B184" s="346"/>
      <c r="C184" s="346"/>
      <c r="D184" s="346"/>
      <c r="E184" s="346"/>
      <c r="F184" s="346"/>
      <c r="G184" s="346"/>
      <c r="H184" s="346"/>
      <c r="I184" s="346"/>
      <c r="J184" s="346"/>
      <c r="K184" s="346"/>
      <c r="L184" s="346"/>
      <c r="M184" s="346"/>
      <c r="N184" s="346"/>
      <c r="O184" s="346"/>
      <c r="P184" s="346"/>
      <c r="Q184" s="346"/>
      <c r="R184" s="346"/>
      <c r="S184" s="346"/>
      <c r="T184" s="346"/>
      <c r="U184" s="346"/>
      <c r="V184" s="346"/>
      <c r="W184" s="346"/>
      <c r="X184" s="346"/>
      <c r="Y184" s="346"/>
      <c r="Z184" s="346"/>
      <c r="AA184" s="346"/>
      <c r="AB184" s="346"/>
      <c r="AC184" s="346"/>
      <c r="AD184" s="346"/>
      <c r="AE184" s="346"/>
      <c r="AF184" s="346"/>
      <c r="AG184" s="346"/>
      <c r="AH184" s="346"/>
      <c r="AI184" s="346"/>
      <c r="AJ184" s="346"/>
      <c r="AK184" s="346"/>
      <c r="AL184" s="346"/>
      <c r="AM184" s="346"/>
      <c r="AN184" s="346"/>
      <c r="AO184" s="346"/>
      <c r="AP184" s="346"/>
      <c r="AQ184" s="346"/>
      <c r="AR184" s="346"/>
      <c r="AS184" s="346"/>
      <c r="AT184" s="346"/>
      <c r="AU184" s="346"/>
      <c r="AV184" s="346"/>
      <c r="AW184" s="346"/>
      <c r="AX184" s="346"/>
      <c r="AY184" s="346"/>
      <c r="AZ184" s="346"/>
      <c r="BA184" s="346"/>
      <c r="BB184" s="346"/>
      <c r="BC184" s="346"/>
      <c r="BD184" s="346"/>
      <c r="BE184" s="346"/>
      <c r="BF184" s="346"/>
      <c r="BG184" s="346"/>
      <c r="BH184" s="346"/>
      <c r="BI184" s="346"/>
      <c r="BJ184" s="346"/>
      <c r="BK184" s="346"/>
      <c r="BL184" s="346"/>
      <c r="BM184" s="346"/>
      <c r="BN184" s="346"/>
      <c r="BO184" s="346"/>
      <c r="BP184" s="346"/>
      <c r="BQ184" s="346"/>
      <c r="BR184" s="346"/>
      <c r="BS184" s="346"/>
      <c r="BT184" s="346"/>
      <c r="BU184" s="346"/>
      <c r="BV184" s="346"/>
      <c r="BW184" s="346"/>
      <c r="BX184" s="346"/>
      <c r="BY184" s="346"/>
      <c r="BZ184" s="346"/>
      <c r="CA184" s="346"/>
      <c r="CB184" s="346"/>
      <c r="CC184" s="346"/>
      <c r="CD184" s="346"/>
      <c r="CE184" s="346"/>
      <c r="CF184" s="346"/>
      <c r="CG184" s="346"/>
      <c r="CH184" s="346"/>
      <c r="CI184" s="346"/>
      <c r="CJ184" s="346"/>
      <c r="CK184" s="346"/>
      <c r="CL184" s="346"/>
      <c r="CM184" s="346"/>
      <c r="CN184" s="346"/>
      <c r="CO184" s="346"/>
      <c r="CP184" s="346"/>
      <c r="CQ184" s="346"/>
      <c r="CR184" s="346"/>
      <c r="CS184" s="346"/>
      <c r="CT184" s="346"/>
      <c r="CU184" s="346"/>
      <c r="CV184" s="346"/>
      <c r="CW184" s="346"/>
      <c r="CX184" s="346"/>
      <c r="CY184" s="346"/>
      <c r="CZ184" s="346"/>
      <c r="DA184" s="346"/>
      <c r="DB184" s="346"/>
      <c r="DC184" s="346"/>
      <c r="DD184" s="346"/>
      <c r="DE184" s="346"/>
      <c r="DF184" s="346"/>
      <c r="DG184" s="346"/>
      <c r="DH184" s="346"/>
      <c r="DI184" s="346"/>
      <c r="DJ184" s="346"/>
      <c r="DK184" s="346"/>
      <c r="DL184" s="346"/>
      <c r="DM184" s="346"/>
      <c r="DN184" s="346"/>
      <c r="DO184" s="346"/>
      <c r="DP184" s="346"/>
      <c r="DQ184" s="346"/>
      <c r="DR184" s="346"/>
      <c r="DS184" s="346"/>
      <c r="DT184" s="346"/>
      <c r="DU184" s="346"/>
      <c r="DV184" s="346"/>
      <c r="DW184" s="346"/>
      <c r="DX184" s="346"/>
      <c r="DY184" s="346"/>
      <c r="DZ184" s="346"/>
      <c r="EA184" s="346"/>
      <c r="EB184" s="346"/>
      <c r="EC184" s="346"/>
      <c r="ED184" s="346"/>
      <c r="EE184" s="346"/>
      <c r="EF184" s="346"/>
      <c r="EG184" s="346"/>
      <c r="EH184" s="346"/>
      <c r="EI184" s="346"/>
      <c r="EJ184" s="346"/>
      <c r="EK184" s="346"/>
      <c r="EL184" s="346"/>
      <c r="EM184" s="346"/>
      <c r="EN184" s="346"/>
      <c r="EO184" s="346"/>
      <c r="EP184" s="346"/>
      <c r="EQ184" s="346"/>
      <c r="ER184" s="346"/>
      <c r="ES184" s="346"/>
      <c r="ET184" s="346"/>
      <c r="EU184" s="346"/>
      <c r="EV184" s="346"/>
      <c r="EW184" s="346"/>
      <c r="EX184" s="346"/>
      <c r="EY184" s="346"/>
      <c r="EZ184" s="346"/>
      <c r="FA184" s="346"/>
      <c r="FB184" s="346"/>
      <c r="FC184" s="346"/>
      <c r="FD184" s="346"/>
      <c r="FE184" s="346"/>
      <c r="FF184" s="346"/>
      <c r="FG184" s="346"/>
      <c r="FH184" s="346"/>
      <c r="FI184" s="346"/>
      <c r="FJ184" s="346"/>
      <c r="FK184" s="346"/>
      <c r="FL184" s="346"/>
    </row>
    <row r="185" spans="1:168" s="154" customFormat="1" x14ac:dyDescent="0.2">
      <c r="B185" s="345" t="s">
        <v>480</v>
      </c>
      <c r="C185" s="345"/>
      <c r="D185" s="345"/>
      <c r="E185" s="345"/>
      <c r="F185" s="345"/>
      <c r="G185" s="345"/>
      <c r="H185" s="345"/>
      <c r="I185" s="345"/>
      <c r="J185" s="345"/>
      <c r="K185" s="345"/>
      <c r="L185" s="345"/>
      <c r="M185" s="345"/>
      <c r="N185" s="345"/>
      <c r="O185" s="345"/>
      <c r="P185" s="345"/>
      <c r="Q185" s="345"/>
      <c r="R185" s="345"/>
      <c r="S185" s="345"/>
      <c r="T185" s="345"/>
      <c r="U185" s="345"/>
      <c r="V185" s="345"/>
      <c r="W185" s="345"/>
      <c r="X185" s="345"/>
      <c r="Y185" s="345"/>
      <c r="Z185" s="345"/>
      <c r="AA185" s="345"/>
      <c r="AB185" s="345"/>
      <c r="AC185" s="345"/>
      <c r="AD185" s="345"/>
      <c r="AE185" s="345"/>
      <c r="AF185" s="345"/>
      <c r="AG185" s="345"/>
      <c r="AH185" s="345"/>
      <c r="AI185" s="345"/>
      <c r="AJ185" s="345"/>
      <c r="AK185" s="345"/>
      <c r="AL185" s="345"/>
      <c r="AM185" s="345"/>
      <c r="AN185" s="345"/>
      <c r="AO185" s="345"/>
      <c r="AP185" s="345"/>
      <c r="AQ185" s="345"/>
      <c r="AR185" s="345"/>
      <c r="AS185" s="345"/>
      <c r="AT185" s="345"/>
      <c r="AU185" s="345"/>
      <c r="AV185" s="345"/>
      <c r="AW185" s="345"/>
      <c r="AX185" s="345"/>
      <c r="AY185" s="345"/>
      <c r="AZ185" s="345"/>
      <c r="BA185" s="345"/>
      <c r="BB185" s="345"/>
      <c r="BC185" s="345"/>
      <c r="BD185" s="345"/>
      <c r="BE185" s="345"/>
      <c r="BF185" s="345"/>
      <c r="BG185" s="345"/>
      <c r="BH185" s="345"/>
      <c r="BI185" s="345"/>
      <c r="BJ185" s="345"/>
      <c r="BK185" s="345"/>
      <c r="BL185" s="345"/>
      <c r="BM185" s="345"/>
      <c r="BN185" s="345"/>
      <c r="BO185" s="345"/>
      <c r="BP185" s="345"/>
      <c r="BQ185" s="345"/>
      <c r="BR185" s="345"/>
      <c r="BS185" s="345"/>
      <c r="BT185" s="345"/>
      <c r="BU185" s="345"/>
      <c r="BV185" s="345"/>
      <c r="BW185" s="345"/>
      <c r="BX185" s="345"/>
      <c r="BY185" s="345"/>
      <c r="BZ185" s="345"/>
      <c r="CA185" s="345"/>
      <c r="CB185" s="345"/>
      <c r="CC185" s="345"/>
      <c r="CD185" s="345"/>
      <c r="CE185" s="345"/>
      <c r="CF185" s="345"/>
      <c r="CG185" s="345"/>
      <c r="CH185" s="345"/>
      <c r="CI185" s="345"/>
      <c r="CJ185" s="345"/>
      <c r="CK185" s="345"/>
      <c r="CL185" s="345"/>
      <c r="CM185" s="345"/>
      <c r="CN185" s="345"/>
      <c r="CO185" s="345"/>
      <c r="CP185" s="345"/>
      <c r="CQ185" s="345"/>
      <c r="CR185" s="345"/>
      <c r="CS185" s="345"/>
      <c r="CT185" s="345"/>
      <c r="CU185" s="345"/>
      <c r="CV185" s="345"/>
      <c r="CW185" s="345"/>
      <c r="CX185" s="345"/>
      <c r="CY185" s="345"/>
      <c r="CZ185" s="345"/>
      <c r="DA185" s="345"/>
      <c r="DB185" s="345"/>
      <c r="DC185" s="345"/>
      <c r="DD185" s="345"/>
      <c r="DE185" s="345"/>
      <c r="DF185" s="345"/>
      <c r="DG185" s="345"/>
      <c r="DH185" s="345"/>
      <c r="DI185" s="345"/>
      <c r="DJ185" s="345"/>
      <c r="DK185" s="345"/>
      <c r="DL185" s="345"/>
      <c r="DM185" s="345"/>
      <c r="DN185" s="345"/>
      <c r="DO185" s="345"/>
      <c r="DP185" s="345"/>
      <c r="DQ185" s="345"/>
      <c r="DR185" s="345"/>
      <c r="DS185" s="345"/>
      <c r="DT185" s="345"/>
      <c r="DU185" s="345"/>
      <c r="DV185" s="345"/>
      <c r="DW185" s="345"/>
      <c r="DX185" s="345"/>
      <c r="DY185" s="345"/>
      <c r="DZ185" s="345"/>
      <c r="EA185" s="345"/>
      <c r="EB185" s="345"/>
      <c r="EC185" s="345"/>
      <c r="ED185" s="345"/>
      <c r="EE185" s="345"/>
      <c r="EF185" s="345"/>
      <c r="EG185" s="345"/>
      <c r="EH185" s="345"/>
      <c r="EI185" s="345"/>
      <c r="EJ185" s="345"/>
      <c r="EK185" s="345"/>
      <c r="EL185" s="345"/>
      <c r="EM185" s="345"/>
      <c r="EN185" s="345"/>
      <c r="EO185" s="345"/>
      <c r="EP185" s="345"/>
      <c r="EQ185" s="345"/>
      <c r="ER185" s="345"/>
      <c r="ES185" s="345"/>
      <c r="ET185" s="345"/>
      <c r="EU185" s="345"/>
      <c r="EV185" s="345"/>
      <c r="EW185" s="345"/>
      <c r="EX185" s="345"/>
      <c r="EY185" s="345"/>
      <c r="EZ185" s="345"/>
      <c r="FA185" s="345"/>
      <c r="FB185" s="345"/>
      <c r="FC185" s="345"/>
      <c r="FD185" s="345"/>
      <c r="FE185" s="345"/>
      <c r="FF185" s="345"/>
      <c r="FG185" s="345"/>
      <c r="FH185" s="345"/>
      <c r="FI185" s="345"/>
      <c r="FJ185" s="345"/>
      <c r="FK185" s="345"/>
      <c r="FL185" s="345"/>
    </row>
    <row r="186" spans="1:168" s="154" customFormat="1" x14ac:dyDescent="0.2">
      <c r="B186" s="345" t="s">
        <v>487</v>
      </c>
      <c r="C186" s="345"/>
      <c r="D186" s="345"/>
      <c r="E186" s="345"/>
      <c r="F186" s="345"/>
      <c r="G186" s="345"/>
      <c r="H186" s="345"/>
      <c r="I186" s="345"/>
      <c r="J186" s="345"/>
      <c r="K186" s="345"/>
      <c r="L186" s="345"/>
      <c r="M186" s="345"/>
      <c r="N186" s="345"/>
      <c r="O186" s="345"/>
      <c r="P186" s="345"/>
      <c r="Q186" s="345"/>
      <c r="R186" s="345"/>
      <c r="S186" s="345"/>
      <c r="T186" s="345"/>
      <c r="U186" s="345"/>
      <c r="V186" s="345"/>
      <c r="W186" s="345"/>
      <c r="X186" s="345"/>
      <c r="Y186" s="345"/>
      <c r="Z186" s="345"/>
      <c r="AA186" s="345"/>
      <c r="AB186" s="345"/>
      <c r="AC186" s="345"/>
      <c r="AD186" s="345"/>
      <c r="AE186" s="345"/>
      <c r="AF186" s="345"/>
      <c r="AG186" s="345"/>
      <c r="AH186" s="345"/>
      <c r="AI186" s="345"/>
      <c r="AJ186" s="345"/>
      <c r="AK186" s="345"/>
      <c r="AL186" s="345"/>
      <c r="AM186" s="345"/>
      <c r="AN186" s="345"/>
      <c r="AO186" s="345"/>
      <c r="AP186" s="345"/>
      <c r="AQ186" s="345"/>
      <c r="AR186" s="345"/>
      <c r="AS186" s="345"/>
      <c r="AT186" s="345"/>
      <c r="AU186" s="345"/>
      <c r="AV186" s="345"/>
      <c r="AW186" s="345"/>
      <c r="AX186" s="345"/>
      <c r="AY186" s="345"/>
      <c r="AZ186" s="345"/>
      <c r="BA186" s="345"/>
      <c r="BB186" s="345"/>
      <c r="BC186" s="345"/>
      <c r="BD186" s="345"/>
      <c r="BE186" s="345"/>
      <c r="BF186" s="345"/>
      <c r="BG186" s="345"/>
      <c r="BH186" s="345"/>
      <c r="BI186" s="345"/>
      <c r="BJ186" s="345"/>
      <c r="BK186" s="345"/>
      <c r="BL186" s="345"/>
      <c r="BM186" s="345"/>
      <c r="BN186" s="345"/>
      <c r="BO186" s="345"/>
      <c r="BP186" s="345"/>
      <c r="BQ186" s="345"/>
      <c r="BR186" s="345"/>
      <c r="BS186" s="345"/>
      <c r="BT186" s="345"/>
      <c r="BU186" s="345"/>
      <c r="BV186" s="345"/>
      <c r="BW186" s="345"/>
      <c r="BX186" s="345"/>
      <c r="BY186" s="345"/>
      <c r="BZ186" s="345"/>
      <c r="CA186" s="345"/>
      <c r="CB186" s="345"/>
      <c r="CC186" s="345"/>
      <c r="CD186" s="345"/>
      <c r="CE186" s="345"/>
      <c r="CF186" s="345"/>
      <c r="CG186" s="345"/>
      <c r="CH186" s="345"/>
      <c r="CI186" s="345"/>
      <c r="CJ186" s="345"/>
      <c r="CK186" s="345"/>
      <c r="CL186" s="345"/>
      <c r="CM186" s="345"/>
      <c r="CN186" s="345"/>
      <c r="CO186" s="345"/>
      <c r="CP186" s="345"/>
      <c r="CQ186" s="345"/>
      <c r="CR186" s="345"/>
      <c r="CS186" s="345"/>
      <c r="CT186" s="345"/>
      <c r="CU186" s="345"/>
      <c r="CV186" s="345"/>
      <c r="CW186" s="345"/>
      <c r="CX186" s="345"/>
      <c r="CY186" s="345"/>
      <c r="CZ186" s="345"/>
      <c r="DA186" s="345"/>
      <c r="DB186" s="345"/>
      <c r="DC186" s="345"/>
      <c r="DD186" s="345"/>
      <c r="DE186" s="345"/>
      <c r="DF186" s="345"/>
      <c r="DG186" s="345"/>
      <c r="DH186" s="345"/>
      <c r="DI186" s="345"/>
      <c r="DJ186" s="345"/>
      <c r="DK186" s="345"/>
      <c r="DL186" s="345"/>
      <c r="DM186" s="345"/>
      <c r="DN186" s="345"/>
      <c r="DO186" s="345"/>
      <c r="DP186" s="345"/>
      <c r="DQ186" s="345"/>
      <c r="DR186" s="345"/>
      <c r="DS186" s="345"/>
      <c r="DT186" s="345"/>
      <c r="DU186" s="345"/>
      <c r="DV186" s="345"/>
      <c r="DW186" s="345"/>
      <c r="DX186" s="345"/>
      <c r="DY186" s="345"/>
      <c r="DZ186" s="345"/>
      <c r="EA186" s="345"/>
      <c r="EB186" s="345"/>
      <c r="EC186" s="345"/>
      <c r="ED186" s="345"/>
      <c r="EE186" s="345"/>
      <c r="EF186" s="345"/>
      <c r="EG186" s="345"/>
      <c r="EH186" s="345"/>
      <c r="EI186" s="345"/>
      <c r="EJ186" s="345"/>
      <c r="EK186" s="345"/>
      <c r="EL186" s="345"/>
      <c r="EM186" s="345"/>
      <c r="EN186" s="345"/>
      <c r="EO186" s="345"/>
      <c r="EP186" s="345"/>
      <c r="EQ186" s="345"/>
      <c r="ER186" s="345"/>
      <c r="ES186" s="345"/>
      <c r="ET186" s="345"/>
      <c r="EU186" s="345"/>
      <c r="EV186" s="345"/>
      <c r="EW186" s="345"/>
      <c r="EX186" s="345"/>
      <c r="EY186" s="345"/>
      <c r="EZ186" s="345"/>
      <c r="FA186" s="345"/>
      <c r="FB186" s="345"/>
      <c r="FC186" s="345"/>
      <c r="FD186" s="345"/>
      <c r="FE186" s="345"/>
      <c r="FF186" s="345"/>
      <c r="FG186" s="345"/>
      <c r="FH186" s="345"/>
      <c r="FI186" s="345"/>
      <c r="FJ186" s="345"/>
      <c r="FK186" s="345"/>
      <c r="FL186" s="345"/>
    </row>
  </sheetData>
  <mergeCells count="579">
    <mergeCell ref="CK152:DC152"/>
    <mergeCell ref="B154:H154"/>
    <mergeCell ref="B174:H174"/>
    <mergeCell ref="I174:BD174"/>
    <mergeCell ref="BE174:BT174"/>
    <mergeCell ref="BU174:CJ174"/>
    <mergeCell ref="CK174:CS174"/>
    <mergeCell ref="A173:A176"/>
    <mergeCell ref="B176:G176"/>
    <mergeCell ref="I176:BD176"/>
    <mergeCell ref="BE176:BT176"/>
    <mergeCell ref="BU176:CJ176"/>
    <mergeCell ref="CK176:CS176"/>
    <mergeCell ref="B173:H173"/>
    <mergeCell ref="I173:BD173"/>
    <mergeCell ref="BE173:BT173"/>
    <mergeCell ref="BU173:CJ173"/>
    <mergeCell ref="I175:BD175"/>
    <mergeCell ref="BE175:BT175"/>
    <mergeCell ref="BU175:CJ175"/>
    <mergeCell ref="B175:H175"/>
    <mergeCell ref="CK175:CS175"/>
    <mergeCell ref="CK172:DC172"/>
    <mergeCell ref="CK168:DC168"/>
    <mergeCell ref="B150:H150"/>
    <mergeCell ref="I150:BD150"/>
    <mergeCell ref="BE150:BT150"/>
    <mergeCell ref="BU150:CJ150"/>
    <mergeCell ref="CK150:DC150"/>
    <mergeCell ref="B108:H108"/>
    <mergeCell ref="I108:AP108"/>
    <mergeCell ref="AQ108:BF108"/>
    <mergeCell ref="BG108:BV108"/>
    <mergeCell ref="BW108:CL108"/>
    <mergeCell ref="CK113:DE113"/>
    <mergeCell ref="CK114:CS114"/>
    <mergeCell ref="CM108:DC108"/>
    <mergeCell ref="B109:H109"/>
    <mergeCell ref="I109:AP109"/>
    <mergeCell ref="AQ109:BF109"/>
    <mergeCell ref="BG109:BV109"/>
    <mergeCell ref="BW109:CL109"/>
    <mergeCell ref="CM109:DC109"/>
    <mergeCell ref="B120:H121"/>
    <mergeCell ref="I120:BD121"/>
    <mergeCell ref="BE120:BT121"/>
    <mergeCell ref="B147:H147"/>
    <mergeCell ref="I147:BD147"/>
    <mergeCell ref="I107:AP107"/>
    <mergeCell ref="AQ107:BF107"/>
    <mergeCell ref="BG107:BV107"/>
    <mergeCell ref="BW107:CL107"/>
    <mergeCell ref="CM107:DC107"/>
    <mergeCell ref="B83:H84"/>
    <mergeCell ref="I83:AP84"/>
    <mergeCell ref="AQ83:BF84"/>
    <mergeCell ref="BG83:BV84"/>
    <mergeCell ref="BW83:CL84"/>
    <mergeCell ref="CM83:DE83"/>
    <mergeCell ref="B107:H107"/>
    <mergeCell ref="I106:AP106"/>
    <mergeCell ref="AQ106:BF106"/>
    <mergeCell ref="BG106:BV106"/>
    <mergeCell ref="BW106:CL106"/>
    <mergeCell ref="CM106:DC106"/>
    <mergeCell ref="B105:H105"/>
    <mergeCell ref="I105:AP105"/>
    <mergeCell ref="AQ105:BF105"/>
    <mergeCell ref="BG105:BV105"/>
    <mergeCell ref="BW105:CL105"/>
    <mergeCell ref="CM105:DC105"/>
    <mergeCell ref="B104:H104"/>
    <mergeCell ref="B72:H72"/>
    <mergeCell ref="I72:BD72"/>
    <mergeCell ref="BE72:BT72"/>
    <mergeCell ref="BU72:CJ72"/>
    <mergeCell ref="CK72:DC72"/>
    <mergeCell ref="CM84:CS84"/>
    <mergeCell ref="B81:DC81"/>
    <mergeCell ref="B73:H73"/>
    <mergeCell ref="I73:BD73"/>
    <mergeCell ref="BE73:BT73"/>
    <mergeCell ref="BU73:CJ73"/>
    <mergeCell ref="CK73:DC73"/>
    <mergeCell ref="B75:DC75"/>
    <mergeCell ref="Y77:DC77"/>
    <mergeCell ref="B79:AP79"/>
    <mergeCell ref="AQ79:DC79"/>
    <mergeCell ref="B47:H47"/>
    <mergeCell ref="I47:BD47"/>
    <mergeCell ref="BE47:BT47"/>
    <mergeCell ref="BU47:CE47"/>
    <mergeCell ref="CF47:DC47"/>
    <mergeCell ref="B48:H48"/>
    <mergeCell ref="I48:BD48"/>
    <mergeCell ref="BE48:BT48"/>
    <mergeCell ref="BU48:CE48"/>
    <mergeCell ref="CF48:DC48"/>
    <mergeCell ref="Y65:DC65"/>
    <mergeCell ref="B67:AP67"/>
    <mergeCell ref="AQ67:DC67"/>
    <mergeCell ref="B61:H61"/>
    <mergeCell ref="I61:BD61"/>
    <mergeCell ref="BE61:BT61"/>
    <mergeCell ref="BU61:CJ61"/>
    <mergeCell ref="CK61:DC61"/>
    <mergeCell ref="B63:DC63"/>
    <mergeCell ref="BE69:BT70"/>
    <mergeCell ref="BU69:CJ70"/>
    <mergeCell ref="CK69:DE69"/>
    <mergeCell ref="CK70:CS70"/>
    <mergeCell ref="B69:H70"/>
    <mergeCell ref="I69:BD70"/>
    <mergeCell ref="I71:BD71"/>
    <mergeCell ref="BE71:BT71"/>
    <mergeCell ref="BU71:CJ71"/>
    <mergeCell ref="CK71:DC71"/>
    <mergeCell ref="B71:H71"/>
    <mergeCell ref="CK121:CS121"/>
    <mergeCell ref="B118:DC118"/>
    <mergeCell ref="B115:H115"/>
    <mergeCell ref="I115:BD115"/>
    <mergeCell ref="BE115:BT115"/>
    <mergeCell ref="BU115:CJ115"/>
    <mergeCell ref="CK115:DC115"/>
    <mergeCell ref="B116:H116"/>
    <mergeCell ref="I116:BD116"/>
    <mergeCell ref="BE116:BT116"/>
    <mergeCell ref="BU116:CJ116"/>
    <mergeCell ref="CK116:DC116"/>
    <mergeCell ref="BE170:BT170"/>
    <mergeCell ref="BU170:CJ170"/>
    <mergeCell ref="CK170:DC170"/>
    <mergeCell ref="B111:DC111"/>
    <mergeCell ref="B113:H114"/>
    <mergeCell ref="I113:BD114"/>
    <mergeCell ref="BE113:BT114"/>
    <mergeCell ref="BU113:CJ114"/>
    <mergeCell ref="CK140:CS140"/>
    <mergeCell ref="B158:H159"/>
    <mergeCell ref="I158:BD159"/>
    <mergeCell ref="BE158:BT159"/>
    <mergeCell ref="BU158:CJ159"/>
    <mergeCell ref="CK158:DE158"/>
    <mergeCell ref="CK159:CS159"/>
    <mergeCell ref="B139:H140"/>
    <mergeCell ref="I139:BD140"/>
    <mergeCell ref="BE139:BT140"/>
    <mergeCell ref="BU139:CJ140"/>
    <mergeCell ref="CK139:DE139"/>
    <mergeCell ref="CK166:DC166"/>
    <mergeCell ref="B164:H164"/>
    <mergeCell ref="BU120:CJ121"/>
    <mergeCell ref="CK120:DE120"/>
    <mergeCell ref="B5:G6"/>
    <mergeCell ref="H5:AE6"/>
    <mergeCell ref="AF5:BD6"/>
    <mergeCell ref="BE5:BT6"/>
    <mergeCell ref="BU5:CJ6"/>
    <mergeCell ref="CK6:DC6"/>
    <mergeCell ref="B182:FL182"/>
    <mergeCell ref="B183:FL183"/>
    <mergeCell ref="B178:H178"/>
    <mergeCell ref="I178:BD178"/>
    <mergeCell ref="BE178:BT178"/>
    <mergeCell ref="BU178:CJ178"/>
    <mergeCell ref="CK178:DC178"/>
    <mergeCell ref="B179:BD179"/>
    <mergeCell ref="BE179:BT179"/>
    <mergeCell ref="BU179:CJ179"/>
    <mergeCell ref="B165:H165"/>
    <mergeCell ref="B166:H166"/>
    <mergeCell ref="I166:BD166"/>
    <mergeCell ref="BE166:BT166"/>
    <mergeCell ref="BU166:CJ166"/>
    <mergeCell ref="B160:H160"/>
    <mergeCell ref="B106:H106"/>
    <mergeCell ref="CK179:DC179"/>
    <mergeCell ref="A162:A168"/>
    <mergeCell ref="A169:A171"/>
    <mergeCell ref="B163:H163"/>
    <mergeCell ref="I163:BD163"/>
    <mergeCell ref="BE163:BT163"/>
    <mergeCell ref="BU163:CJ163"/>
    <mergeCell ref="B185:FL185"/>
    <mergeCell ref="B186:FL186"/>
    <mergeCell ref="CK173:DC173"/>
    <mergeCell ref="I165:BD165"/>
    <mergeCell ref="BE165:BT165"/>
    <mergeCell ref="BU165:CJ165"/>
    <mergeCell ref="CK165:DC165"/>
    <mergeCell ref="B184:FL184"/>
    <mergeCell ref="B177:H177"/>
    <mergeCell ref="I177:BD177"/>
    <mergeCell ref="BE177:BT177"/>
    <mergeCell ref="BU177:CJ177"/>
    <mergeCell ref="CK177:DC177"/>
    <mergeCell ref="B172:H172"/>
    <mergeCell ref="I172:BD172"/>
    <mergeCell ref="BE172:BT172"/>
    <mergeCell ref="BU172:CJ172"/>
    <mergeCell ref="B170:H170"/>
    <mergeCell ref="I164:BD164"/>
    <mergeCell ref="BE164:BT164"/>
    <mergeCell ref="BU164:CJ164"/>
    <mergeCell ref="CK164:DC164"/>
    <mergeCell ref="CK169:DC169"/>
    <mergeCell ref="CK171:DC171"/>
    <mergeCell ref="B167:H167"/>
    <mergeCell ref="I167:BD167"/>
    <mergeCell ref="BE167:BT167"/>
    <mergeCell ref="BU167:CJ167"/>
    <mergeCell ref="CK167:DC167"/>
    <mergeCell ref="B168:H168"/>
    <mergeCell ref="I168:BD168"/>
    <mergeCell ref="BE168:BT168"/>
    <mergeCell ref="BU168:CJ168"/>
    <mergeCell ref="B169:H169"/>
    <mergeCell ref="I169:BD169"/>
    <mergeCell ref="BE169:BT169"/>
    <mergeCell ref="BU169:CJ169"/>
    <mergeCell ref="B171:H171"/>
    <mergeCell ref="I171:BD171"/>
    <mergeCell ref="BE171:BT171"/>
    <mergeCell ref="BU171:CJ171"/>
    <mergeCell ref="I170:BD170"/>
    <mergeCell ref="CK163:DC163"/>
    <mergeCell ref="B162:H162"/>
    <mergeCell ref="I162:BD162"/>
    <mergeCell ref="BE162:BT162"/>
    <mergeCell ref="BU162:CJ162"/>
    <mergeCell ref="CK162:DC162"/>
    <mergeCell ref="B153:H153"/>
    <mergeCell ref="I153:BD153"/>
    <mergeCell ref="BE153:BT153"/>
    <mergeCell ref="BU153:CJ153"/>
    <mergeCell ref="CK153:DC153"/>
    <mergeCell ref="I160:BD160"/>
    <mergeCell ref="BE160:BT160"/>
    <mergeCell ref="BU160:CJ160"/>
    <mergeCell ref="CK160:DC160"/>
    <mergeCell ref="B161:H161"/>
    <mergeCell ref="I161:BD161"/>
    <mergeCell ref="BE161:BT161"/>
    <mergeCell ref="BU161:CJ161"/>
    <mergeCell ref="CK161:DC161"/>
    <mergeCell ref="B156:DC156"/>
    <mergeCell ref="I154:BD154"/>
    <mergeCell ref="BE154:BT154"/>
    <mergeCell ref="B145:H145"/>
    <mergeCell ref="I145:BD145"/>
    <mergeCell ref="BE145:BT145"/>
    <mergeCell ref="BU145:CJ145"/>
    <mergeCell ref="CK145:DC145"/>
    <mergeCell ref="I152:BD152"/>
    <mergeCell ref="BE152:BT152"/>
    <mergeCell ref="BU152:CJ152"/>
    <mergeCell ref="BU154:CJ154"/>
    <mergeCell ref="CK154:DC154"/>
    <mergeCell ref="B151:H151"/>
    <mergeCell ref="I151:BD151"/>
    <mergeCell ref="BE151:BT151"/>
    <mergeCell ref="BU151:CJ151"/>
    <mergeCell ref="CK151:DC151"/>
    <mergeCell ref="B152:H152"/>
    <mergeCell ref="CK146:DC146"/>
    <mergeCell ref="B149:H149"/>
    <mergeCell ref="I149:BD149"/>
    <mergeCell ref="BE149:BT149"/>
    <mergeCell ref="BU149:CJ149"/>
    <mergeCell ref="CK149:DC149"/>
    <mergeCell ref="BE147:BT147"/>
    <mergeCell ref="BU147:CJ147"/>
    <mergeCell ref="CK147:DC147"/>
    <mergeCell ref="B148:H148"/>
    <mergeCell ref="I148:BD148"/>
    <mergeCell ref="BE148:BT148"/>
    <mergeCell ref="BU148:CJ148"/>
    <mergeCell ref="CK148:DC148"/>
    <mergeCell ref="B146:H146"/>
    <mergeCell ref="B141:H141"/>
    <mergeCell ref="I141:BD141"/>
    <mergeCell ref="BE141:BT141"/>
    <mergeCell ref="BU141:CJ141"/>
    <mergeCell ref="CK141:DC141"/>
    <mergeCell ref="B142:H142"/>
    <mergeCell ref="I142:BD142"/>
    <mergeCell ref="BE142:BT142"/>
    <mergeCell ref="BU142:CJ142"/>
    <mergeCell ref="CK142:DC142"/>
    <mergeCell ref="B143:H143"/>
    <mergeCell ref="I143:BD143"/>
    <mergeCell ref="BE143:BT143"/>
    <mergeCell ref="BU143:CJ143"/>
    <mergeCell ref="CK143:DC143"/>
    <mergeCell ref="B144:H144"/>
    <mergeCell ref="I144:BD144"/>
    <mergeCell ref="BE144:BT144"/>
    <mergeCell ref="BU144:CJ144"/>
    <mergeCell ref="CK144:DC144"/>
    <mergeCell ref="I146:BD146"/>
    <mergeCell ref="BE146:BT146"/>
    <mergeCell ref="BU146:CJ146"/>
    <mergeCell ref="CK135:DC135"/>
    <mergeCell ref="B137:DC137"/>
    <mergeCell ref="B132:H132"/>
    <mergeCell ref="I132:BD132"/>
    <mergeCell ref="BE132:BT132"/>
    <mergeCell ref="BU132:CJ132"/>
    <mergeCell ref="CK132:DC132"/>
    <mergeCell ref="B135:H135"/>
    <mergeCell ref="I135:BD135"/>
    <mergeCell ref="BE135:BT135"/>
    <mergeCell ref="BU135:CJ135"/>
    <mergeCell ref="B134:H134"/>
    <mergeCell ref="I134:BD134"/>
    <mergeCell ref="BE134:BT134"/>
    <mergeCell ref="BU134:CJ134"/>
    <mergeCell ref="CK134:DC134"/>
    <mergeCell ref="B133:H133"/>
    <mergeCell ref="I133:BD133"/>
    <mergeCell ref="BE133:BT133"/>
    <mergeCell ref="BU133:CJ133"/>
    <mergeCell ref="CK133:DC133"/>
    <mergeCell ref="B130:H130"/>
    <mergeCell ref="I130:BD130"/>
    <mergeCell ref="BE130:BT130"/>
    <mergeCell ref="BU130:CJ130"/>
    <mergeCell ref="CK130:DC130"/>
    <mergeCell ref="B131:H131"/>
    <mergeCell ref="I131:BD131"/>
    <mergeCell ref="BE131:BT131"/>
    <mergeCell ref="BU131:CJ131"/>
    <mergeCell ref="CK131:DC131"/>
    <mergeCell ref="B128:H128"/>
    <mergeCell ref="I128:BD128"/>
    <mergeCell ref="BE128:BT128"/>
    <mergeCell ref="BU128:CJ128"/>
    <mergeCell ref="CK128:DC128"/>
    <mergeCell ref="B129:H129"/>
    <mergeCell ref="I129:BD129"/>
    <mergeCell ref="BE129:BT129"/>
    <mergeCell ref="BU129:CJ129"/>
    <mergeCell ref="CK129:DC129"/>
    <mergeCell ref="B126:H126"/>
    <mergeCell ref="I126:BD126"/>
    <mergeCell ref="BE126:BT126"/>
    <mergeCell ref="BU126:CJ126"/>
    <mergeCell ref="CK126:DC126"/>
    <mergeCell ref="B127:H127"/>
    <mergeCell ref="I127:BD127"/>
    <mergeCell ref="BE127:BT127"/>
    <mergeCell ref="BU127:CJ127"/>
    <mergeCell ref="CK127:DC127"/>
    <mergeCell ref="B124:H124"/>
    <mergeCell ref="I124:BD124"/>
    <mergeCell ref="BE124:BT124"/>
    <mergeCell ref="BU124:CJ124"/>
    <mergeCell ref="CK124:DC124"/>
    <mergeCell ref="B125:H125"/>
    <mergeCell ref="I125:BD125"/>
    <mergeCell ref="BE125:BT125"/>
    <mergeCell ref="BU125:CJ125"/>
    <mergeCell ref="CK125:DC125"/>
    <mergeCell ref="B122:H122"/>
    <mergeCell ref="I122:BD122"/>
    <mergeCell ref="BE122:BT122"/>
    <mergeCell ref="BU122:CJ122"/>
    <mergeCell ref="CK122:DC122"/>
    <mergeCell ref="B123:H123"/>
    <mergeCell ref="I123:BD123"/>
    <mergeCell ref="BE123:BT123"/>
    <mergeCell ref="BU123:CJ123"/>
    <mergeCell ref="CK123:DC123"/>
    <mergeCell ref="I104:AP104"/>
    <mergeCell ref="AQ104:BF104"/>
    <mergeCell ref="BG104:BV104"/>
    <mergeCell ref="BW104:CL104"/>
    <mergeCell ref="CM104:DC104"/>
    <mergeCell ref="B103:H103"/>
    <mergeCell ref="I103:AP103"/>
    <mergeCell ref="AQ103:BF103"/>
    <mergeCell ref="BG103:BV103"/>
    <mergeCell ref="BW103:CL103"/>
    <mergeCell ref="CM103:DC103"/>
    <mergeCell ref="B102:H102"/>
    <mergeCell ref="I102:AP102"/>
    <mergeCell ref="AQ102:BF102"/>
    <mergeCell ref="BG102:BV102"/>
    <mergeCell ref="BW102:CL102"/>
    <mergeCell ref="CM102:DC102"/>
    <mergeCell ref="B101:H101"/>
    <mergeCell ref="I101:AP101"/>
    <mergeCell ref="AQ101:BF101"/>
    <mergeCell ref="BG101:BV101"/>
    <mergeCell ref="BW101:CL101"/>
    <mergeCell ref="CM101:DC101"/>
    <mergeCell ref="B95:H95"/>
    <mergeCell ref="I95:BD95"/>
    <mergeCell ref="BE95:BT95"/>
    <mergeCell ref="BU95:CJ95"/>
    <mergeCell ref="CK95:DC95"/>
    <mergeCell ref="B97:DC97"/>
    <mergeCell ref="AQ99:BF100"/>
    <mergeCell ref="BG99:BV100"/>
    <mergeCell ref="BW99:CL100"/>
    <mergeCell ref="CM99:DE99"/>
    <mergeCell ref="CM100:CS100"/>
    <mergeCell ref="B99:H100"/>
    <mergeCell ref="I99:AP100"/>
    <mergeCell ref="B93:H93"/>
    <mergeCell ref="I93:BD93"/>
    <mergeCell ref="BE93:BT93"/>
    <mergeCell ref="BU93:CJ93"/>
    <mergeCell ref="CK93:DC93"/>
    <mergeCell ref="B94:H94"/>
    <mergeCell ref="I94:BD94"/>
    <mergeCell ref="BE94:BT94"/>
    <mergeCell ref="BU94:CJ94"/>
    <mergeCell ref="CK94:DC94"/>
    <mergeCell ref="B89:DC89"/>
    <mergeCell ref="CK91:DE91"/>
    <mergeCell ref="B91:H92"/>
    <mergeCell ref="I91:BD92"/>
    <mergeCell ref="BE91:BT92"/>
    <mergeCell ref="B87:H87"/>
    <mergeCell ref="I87:AP87"/>
    <mergeCell ref="AQ87:BF87"/>
    <mergeCell ref="BG87:BV87"/>
    <mergeCell ref="BW87:CL87"/>
    <mergeCell ref="CM87:DC87"/>
    <mergeCell ref="BU91:CJ92"/>
    <mergeCell ref="CK92:CS92"/>
    <mergeCell ref="B86:H86"/>
    <mergeCell ref="I86:AP86"/>
    <mergeCell ref="AQ86:BF86"/>
    <mergeCell ref="BG86:BV86"/>
    <mergeCell ref="BW86:CL86"/>
    <mergeCell ref="CM86:DC86"/>
    <mergeCell ref="B85:H85"/>
    <mergeCell ref="I85:AP85"/>
    <mergeCell ref="AQ85:BF85"/>
    <mergeCell ref="BG85:BV85"/>
    <mergeCell ref="BW85:CL85"/>
    <mergeCell ref="CM85:DC85"/>
    <mergeCell ref="BU59:CJ59"/>
    <mergeCell ref="CK59:DC59"/>
    <mergeCell ref="B60:H60"/>
    <mergeCell ref="I60:BD60"/>
    <mergeCell ref="BE60:BT60"/>
    <mergeCell ref="BU60:CJ60"/>
    <mergeCell ref="CK60:DC60"/>
    <mergeCell ref="Y53:DC53"/>
    <mergeCell ref="B49:H49"/>
    <mergeCell ref="I49:BD49"/>
    <mergeCell ref="BE49:BT49"/>
    <mergeCell ref="BU49:CE49"/>
    <mergeCell ref="CF49:DC49"/>
    <mergeCell ref="B51:DC51"/>
    <mergeCell ref="B59:H59"/>
    <mergeCell ref="I59:BD59"/>
    <mergeCell ref="BE59:BT59"/>
    <mergeCell ref="B57:H58"/>
    <mergeCell ref="I57:BD58"/>
    <mergeCell ref="BE57:BT58"/>
    <mergeCell ref="BU57:CJ58"/>
    <mergeCell ref="CK57:DE57"/>
    <mergeCell ref="CK58:CS58"/>
    <mergeCell ref="BE45:BT45"/>
    <mergeCell ref="BU45:CE45"/>
    <mergeCell ref="CF45:DC45"/>
    <mergeCell ref="B46:H46"/>
    <mergeCell ref="I46:BD46"/>
    <mergeCell ref="BE46:BT46"/>
    <mergeCell ref="BU46:CE46"/>
    <mergeCell ref="CF46:DC46"/>
    <mergeCell ref="B37:DC37"/>
    <mergeCell ref="Y39:DC39"/>
    <mergeCell ref="B43:H44"/>
    <mergeCell ref="I43:BD44"/>
    <mergeCell ref="BE43:BT44"/>
    <mergeCell ref="BU43:CE44"/>
    <mergeCell ref="CF44:CX44"/>
    <mergeCell ref="CF43:DE43"/>
    <mergeCell ref="B45:H45"/>
    <mergeCell ref="I45:BD45"/>
    <mergeCell ref="B34:H34"/>
    <mergeCell ref="I34:BD34"/>
    <mergeCell ref="BE34:BT34"/>
    <mergeCell ref="BU34:CJ34"/>
    <mergeCell ref="CK34:DC34"/>
    <mergeCell ref="B35:H35"/>
    <mergeCell ref="I35:BD35"/>
    <mergeCell ref="BE35:BT35"/>
    <mergeCell ref="BU35:CJ35"/>
    <mergeCell ref="CK35:DC35"/>
    <mergeCell ref="B32:H32"/>
    <mergeCell ref="I32:BD32"/>
    <mergeCell ref="BE32:BT32"/>
    <mergeCell ref="BU32:CJ32"/>
    <mergeCell ref="CK32:DC32"/>
    <mergeCell ref="B33:H33"/>
    <mergeCell ref="I33:BD33"/>
    <mergeCell ref="BE33:BT33"/>
    <mergeCell ref="BU33:CJ33"/>
    <mergeCell ref="CK33:DC33"/>
    <mergeCell ref="B30:H30"/>
    <mergeCell ref="I30:BD30"/>
    <mergeCell ref="BE30:BT30"/>
    <mergeCell ref="BU30:CJ30"/>
    <mergeCell ref="CK30:DC30"/>
    <mergeCell ref="B31:H31"/>
    <mergeCell ref="I31:BD31"/>
    <mergeCell ref="BE31:BT31"/>
    <mergeCell ref="BU31:CJ31"/>
    <mergeCell ref="CK31:DC31"/>
    <mergeCell ref="B22:DC22"/>
    <mergeCell ref="Y24:DC24"/>
    <mergeCell ref="B26:AP26"/>
    <mergeCell ref="AQ26:DC26"/>
    <mergeCell ref="B28:H29"/>
    <mergeCell ref="I28:BD29"/>
    <mergeCell ref="BE28:BT29"/>
    <mergeCell ref="BU28:CJ29"/>
    <mergeCell ref="B18:G18"/>
    <mergeCell ref="H18:AE18"/>
    <mergeCell ref="AF18:AZ18"/>
    <mergeCell ref="BA18:BR18"/>
    <mergeCell ref="BS18:CJ18"/>
    <mergeCell ref="CK18:DC18"/>
    <mergeCell ref="CK29:DC29"/>
    <mergeCell ref="CK28:DE28"/>
    <mergeCell ref="B16:G17"/>
    <mergeCell ref="H16:AE17"/>
    <mergeCell ref="AF16:AZ16"/>
    <mergeCell ref="BA16:BR16"/>
    <mergeCell ref="BS16:CJ16"/>
    <mergeCell ref="CK16:DC16"/>
    <mergeCell ref="AF17:AZ17"/>
    <mergeCell ref="BA17:BR17"/>
    <mergeCell ref="BS17:CJ17"/>
    <mergeCell ref="CK17:DC17"/>
    <mergeCell ref="CK13:DE13"/>
    <mergeCell ref="B9:G9"/>
    <mergeCell ref="H9:AE9"/>
    <mergeCell ref="AF9:BD9"/>
    <mergeCell ref="BE9:BT9"/>
    <mergeCell ref="BU9:CJ9"/>
    <mergeCell ref="CK9:DC9"/>
    <mergeCell ref="B13:G14"/>
    <mergeCell ref="H13:AE14"/>
    <mergeCell ref="AF13:AZ14"/>
    <mergeCell ref="BA13:BR14"/>
    <mergeCell ref="BS13:CJ14"/>
    <mergeCell ref="CK14:DC14"/>
    <mergeCell ref="A152:A153"/>
    <mergeCell ref="A132:A134"/>
    <mergeCell ref="B2:DC2"/>
    <mergeCell ref="B3:DC3"/>
    <mergeCell ref="CK5:DE5"/>
    <mergeCell ref="B8:G8"/>
    <mergeCell ref="H8:AE8"/>
    <mergeCell ref="AF8:BD8"/>
    <mergeCell ref="BE8:BT8"/>
    <mergeCell ref="BU8:CJ8"/>
    <mergeCell ref="CK8:DC8"/>
    <mergeCell ref="B7:G7"/>
    <mergeCell ref="H7:AE7"/>
    <mergeCell ref="AF7:BD7"/>
    <mergeCell ref="BE7:BT7"/>
    <mergeCell ref="BU7:CJ7"/>
    <mergeCell ref="CK7:DC7"/>
    <mergeCell ref="B15:G15"/>
    <mergeCell ref="H15:AE15"/>
    <mergeCell ref="AF15:AZ15"/>
    <mergeCell ref="BA15:BR15"/>
    <mergeCell ref="BS15:CJ15"/>
    <mergeCell ref="CK15:DC15"/>
    <mergeCell ref="B11:DC11"/>
  </mergeCells>
  <pageMargins left="0.11811023622047245" right="0.11811023622047245" top="0.15748031496062992" bottom="0.15748031496062992" header="0.31496062992125984" footer="0.31496062992125984"/>
  <pageSetup paperSize="9" scale="75" orientation="portrait" r:id="rId1"/>
  <rowBreaks count="2" manualBreakCount="2">
    <brk id="62" max="108" man="1"/>
    <brk id="117" max="108" man="1"/>
  </rowBreaks>
  <colBreaks count="1" manualBreakCount="1">
    <brk id="10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60"/>
  <sheetViews>
    <sheetView tabSelected="1" view="pageBreakPreview" topLeftCell="A13" zoomScaleSheetLayoutView="100" workbookViewId="0">
      <selection activeCell="I27" sqref="I27:CM27"/>
    </sheetView>
  </sheetViews>
  <sheetFormatPr defaultColWidth="0.85546875" defaultRowHeight="11.25" x14ac:dyDescent="0.2"/>
  <cols>
    <col min="1" max="60" width="0.85546875" style="1"/>
    <col min="61" max="61" width="0.85546875" style="1" customWidth="1"/>
    <col min="62" max="64" width="0.85546875" style="1"/>
    <col min="65" max="65" width="0.85546875" style="1" customWidth="1"/>
    <col min="66" max="75" width="0.85546875" style="1"/>
    <col min="76" max="77" width="0.85546875" style="1" customWidth="1"/>
    <col min="78" max="90" width="0.85546875" style="1"/>
    <col min="91" max="91" width="11" style="1" customWidth="1"/>
    <col min="92" max="109" width="0.85546875" style="1"/>
    <col min="110" max="110" width="12.42578125" style="166" customWidth="1"/>
    <col min="111" max="111" width="8.7109375" style="1" customWidth="1"/>
    <col min="112" max="112" width="5.85546875" style="1" customWidth="1"/>
    <col min="113" max="113" width="3.28515625" style="1" hidden="1" customWidth="1"/>
    <col min="114" max="122" width="0.85546875" style="1" hidden="1" customWidth="1"/>
    <col min="123" max="123" width="1.5703125" style="1" hidden="1" customWidth="1"/>
    <col min="124" max="124" width="0.85546875" style="1" customWidth="1"/>
    <col min="125" max="135" width="0.85546875" style="1"/>
    <col min="136" max="136" width="5.85546875" style="1" customWidth="1"/>
    <col min="137" max="148" width="0.85546875" style="1"/>
    <col min="149" max="149" width="4.5703125" style="1" customWidth="1"/>
    <col min="150" max="159" width="0.85546875" style="1"/>
    <col min="160" max="161" width="0.85546875" style="1" hidden="1" customWidth="1"/>
    <col min="162" max="169" width="0.85546875" style="1"/>
    <col min="170" max="170" width="12.42578125" style="1" bestFit="1" customWidth="1"/>
    <col min="171" max="173" width="0.85546875" style="1"/>
    <col min="174" max="174" width="12.42578125" style="1" bestFit="1" customWidth="1"/>
    <col min="175" max="181" width="0.85546875" style="1"/>
    <col min="182" max="182" width="12.42578125" style="1" bestFit="1" customWidth="1"/>
    <col min="183" max="16384" width="0.85546875" style="1"/>
  </cols>
  <sheetData>
    <row r="1" spans="1:170" s="5" customFormat="1" ht="13.5" customHeight="1" x14ac:dyDescent="0.15">
      <c r="B1" s="287" t="s">
        <v>220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  <c r="AU1" s="287"/>
      <c r="AV1" s="287"/>
      <c r="AW1" s="287"/>
      <c r="AX1" s="287"/>
      <c r="AY1" s="287"/>
      <c r="AZ1" s="287"/>
      <c r="BA1" s="287"/>
      <c r="BB1" s="287"/>
      <c r="BC1" s="287"/>
      <c r="BD1" s="287"/>
      <c r="BE1" s="287"/>
      <c r="BF1" s="287"/>
      <c r="BG1" s="287"/>
      <c r="BH1" s="287"/>
      <c r="BI1" s="287"/>
      <c r="BJ1" s="287"/>
      <c r="BK1" s="287"/>
      <c r="BL1" s="287"/>
      <c r="BM1" s="287"/>
      <c r="BN1" s="287"/>
      <c r="BO1" s="287"/>
      <c r="BP1" s="287"/>
      <c r="BQ1" s="287"/>
      <c r="BR1" s="287"/>
      <c r="BS1" s="287"/>
      <c r="BT1" s="287"/>
      <c r="BU1" s="287"/>
      <c r="BV1" s="287"/>
      <c r="BW1" s="287"/>
      <c r="BX1" s="287"/>
      <c r="BY1" s="287"/>
      <c r="BZ1" s="287"/>
      <c r="CA1" s="287"/>
      <c r="CB1" s="287"/>
      <c r="CC1" s="287"/>
      <c r="CD1" s="287"/>
      <c r="CE1" s="287"/>
      <c r="CF1" s="287"/>
      <c r="CG1" s="287"/>
      <c r="CH1" s="287"/>
      <c r="CI1" s="287"/>
      <c r="CJ1" s="287"/>
      <c r="CK1" s="287"/>
      <c r="CL1" s="287"/>
      <c r="CM1" s="287"/>
      <c r="CN1" s="287"/>
      <c r="CO1" s="287"/>
      <c r="CP1" s="287"/>
      <c r="CQ1" s="287"/>
      <c r="CR1" s="287"/>
      <c r="CS1" s="287"/>
      <c r="CT1" s="287"/>
      <c r="CU1" s="287"/>
      <c r="CV1" s="287"/>
      <c r="CW1" s="287"/>
      <c r="CX1" s="287"/>
      <c r="CY1" s="287"/>
      <c r="CZ1" s="287"/>
      <c r="DA1" s="287"/>
      <c r="DB1" s="287"/>
      <c r="DC1" s="287"/>
      <c r="DD1" s="287"/>
      <c r="DE1" s="287"/>
      <c r="DF1" s="287"/>
      <c r="DG1" s="287"/>
      <c r="DH1" s="287"/>
      <c r="DI1" s="287"/>
      <c r="DJ1" s="287"/>
      <c r="DK1" s="287"/>
      <c r="DL1" s="287"/>
      <c r="DM1" s="287"/>
      <c r="DN1" s="287"/>
      <c r="DO1" s="287"/>
      <c r="DP1" s="287"/>
      <c r="DQ1" s="287"/>
      <c r="DR1" s="287"/>
      <c r="DS1" s="287"/>
      <c r="DT1" s="287"/>
      <c r="DU1" s="287"/>
      <c r="DV1" s="287"/>
      <c r="DW1" s="287"/>
      <c r="DX1" s="287"/>
      <c r="DY1" s="287"/>
      <c r="DZ1" s="287"/>
      <c r="EA1" s="287"/>
      <c r="EB1" s="287"/>
      <c r="EC1" s="287"/>
      <c r="ED1" s="287"/>
      <c r="EE1" s="287"/>
      <c r="EF1" s="287"/>
      <c r="EG1" s="287"/>
      <c r="EH1" s="287"/>
      <c r="EI1" s="287"/>
      <c r="EJ1" s="287"/>
      <c r="EK1" s="287"/>
      <c r="EL1" s="287"/>
      <c r="EM1" s="287"/>
      <c r="EN1" s="287"/>
      <c r="EO1" s="287"/>
      <c r="EP1" s="287"/>
      <c r="EQ1" s="287"/>
      <c r="ER1" s="287"/>
      <c r="ES1" s="287"/>
      <c r="ET1" s="287"/>
      <c r="EU1" s="287"/>
      <c r="EV1" s="287"/>
      <c r="EW1" s="287"/>
      <c r="EX1" s="287"/>
      <c r="EY1" s="287"/>
      <c r="EZ1" s="287"/>
      <c r="FA1" s="287"/>
      <c r="FB1" s="287"/>
      <c r="FC1" s="287"/>
      <c r="FD1" s="287"/>
      <c r="FE1" s="287"/>
    </row>
    <row r="3" spans="1:170" ht="11.25" customHeight="1" x14ac:dyDescent="0.2">
      <c r="A3" s="293" t="s">
        <v>80</v>
      </c>
      <c r="B3" s="294"/>
      <c r="C3" s="294"/>
      <c r="D3" s="294"/>
      <c r="E3" s="294"/>
      <c r="F3" s="294"/>
      <c r="G3" s="294"/>
      <c r="H3" s="295"/>
      <c r="I3" s="445" t="s">
        <v>0</v>
      </c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  <c r="X3" s="445"/>
      <c r="Y3" s="445"/>
      <c r="Z3" s="445"/>
      <c r="AA3" s="445"/>
      <c r="AB3" s="445"/>
      <c r="AC3" s="445"/>
      <c r="AD3" s="445"/>
      <c r="AE3" s="445"/>
      <c r="AF3" s="445"/>
      <c r="AG3" s="445"/>
      <c r="AH3" s="445"/>
      <c r="AI3" s="445"/>
      <c r="AJ3" s="445"/>
      <c r="AK3" s="445"/>
      <c r="AL3" s="445"/>
      <c r="AM3" s="445"/>
      <c r="AN3" s="445"/>
      <c r="AO3" s="445"/>
      <c r="AP3" s="445"/>
      <c r="AQ3" s="445"/>
      <c r="AR3" s="445"/>
      <c r="AS3" s="445"/>
      <c r="AT3" s="445"/>
      <c r="AU3" s="445"/>
      <c r="AV3" s="445"/>
      <c r="AW3" s="445"/>
      <c r="AX3" s="445"/>
      <c r="AY3" s="445"/>
      <c r="AZ3" s="445"/>
      <c r="BA3" s="445"/>
      <c r="BB3" s="445"/>
      <c r="BC3" s="445"/>
      <c r="BD3" s="445"/>
      <c r="BE3" s="445"/>
      <c r="BF3" s="445"/>
      <c r="BG3" s="445"/>
      <c r="BH3" s="445"/>
      <c r="BI3" s="445"/>
      <c r="BJ3" s="445"/>
      <c r="BK3" s="445"/>
      <c r="BL3" s="445"/>
      <c r="BM3" s="445"/>
      <c r="BN3" s="445"/>
      <c r="BO3" s="445"/>
      <c r="BP3" s="445"/>
      <c r="BQ3" s="445"/>
      <c r="BR3" s="445"/>
      <c r="BS3" s="445"/>
      <c r="BT3" s="445"/>
      <c r="BU3" s="445"/>
      <c r="BV3" s="445"/>
      <c r="BW3" s="445"/>
      <c r="BX3" s="445"/>
      <c r="BY3" s="445"/>
      <c r="BZ3" s="445"/>
      <c r="CA3" s="445"/>
      <c r="CB3" s="445"/>
      <c r="CC3" s="445"/>
      <c r="CD3" s="445"/>
      <c r="CE3" s="445"/>
      <c r="CF3" s="445"/>
      <c r="CG3" s="445"/>
      <c r="CH3" s="445"/>
      <c r="CI3" s="445"/>
      <c r="CJ3" s="445"/>
      <c r="CK3" s="445"/>
      <c r="CL3" s="445"/>
      <c r="CM3" s="446"/>
      <c r="CN3" s="293" t="s">
        <v>81</v>
      </c>
      <c r="CO3" s="294"/>
      <c r="CP3" s="294"/>
      <c r="CQ3" s="294"/>
      <c r="CR3" s="294"/>
      <c r="CS3" s="294"/>
      <c r="CT3" s="294"/>
      <c r="CU3" s="295"/>
      <c r="CV3" s="293" t="s">
        <v>82</v>
      </c>
      <c r="CW3" s="294"/>
      <c r="CX3" s="294"/>
      <c r="CY3" s="294"/>
      <c r="CZ3" s="294"/>
      <c r="DA3" s="294"/>
      <c r="DB3" s="294"/>
      <c r="DC3" s="294"/>
      <c r="DD3" s="294"/>
      <c r="DE3" s="295"/>
      <c r="DF3" s="460" t="s">
        <v>485</v>
      </c>
      <c r="DG3" s="326" t="s">
        <v>5</v>
      </c>
      <c r="DH3" s="327"/>
      <c r="DI3" s="327"/>
      <c r="DJ3" s="327"/>
      <c r="DK3" s="327"/>
      <c r="DL3" s="327"/>
      <c r="DM3" s="327"/>
      <c r="DN3" s="327"/>
      <c r="DO3" s="327"/>
      <c r="DP3" s="327"/>
      <c r="DQ3" s="327"/>
      <c r="DR3" s="327"/>
      <c r="DS3" s="327"/>
      <c r="DT3" s="327"/>
      <c r="DU3" s="327"/>
      <c r="DV3" s="327"/>
      <c r="DW3" s="327"/>
      <c r="DX3" s="327"/>
      <c r="DY3" s="327"/>
      <c r="DZ3" s="327"/>
      <c r="EA3" s="327"/>
      <c r="EB3" s="327"/>
      <c r="EC3" s="327"/>
      <c r="ED3" s="327"/>
      <c r="EE3" s="327"/>
      <c r="EF3" s="327"/>
      <c r="EG3" s="327"/>
      <c r="EH3" s="327"/>
      <c r="EI3" s="327"/>
      <c r="EJ3" s="327"/>
      <c r="EK3" s="327"/>
      <c r="EL3" s="327"/>
      <c r="EM3" s="327"/>
      <c r="EN3" s="327"/>
      <c r="EO3" s="327"/>
      <c r="EP3" s="327"/>
      <c r="EQ3" s="327"/>
      <c r="ER3" s="327"/>
      <c r="ES3" s="327"/>
      <c r="ET3" s="327"/>
      <c r="EU3" s="327"/>
      <c r="EV3" s="327"/>
      <c r="EW3" s="327"/>
      <c r="EX3" s="327"/>
      <c r="EY3" s="327"/>
      <c r="EZ3" s="327"/>
      <c r="FA3" s="327"/>
      <c r="FB3" s="327"/>
      <c r="FC3" s="327"/>
      <c r="FD3" s="327"/>
      <c r="FE3" s="327"/>
      <c r="FF3" s="328"/>
    </row>
    <row r="4" spans="1:170" ht="11.25" customHeight="1" x14ac:dyDescent="0.2">
      <c r="A4" s="441"/>
      <c r="B4" s="442"/>
      <c r="C4" s="442"/>
      <c r="D4" s="442"/>
      <c r="E4" s="442"/>
      <c r="F4" s="442"/>
      <c r="G4" s="442"/>
      <c r="H4" s="443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47"/>
      <c r="V4" s="447"/>
      <c r="W4" s="447"/>
      <c r="X4" s="447"/>
      <c r="Y4" s="447"/>
      <c r="Z4" s="447"/>
      <c r="AA4" s="447"/>
      <c r="AB4" s="447"/>
      <c r="AC4" s="447"/>
      <c r="AD4" s="447"/>
      <c r="AE4" s="447"/>
      <c r="AF4" s="447"/>
      <c r="AG4" s="447"/>
      <c r="AH4" s="447"/>
      <c r="AI4" s="447"/>
      <c r="AJ4" s="447"/>
      <c r="AK4" s="447"/>
      <c r="AL4" s="447"/>
      <c r="AM4" s="447"/>
      <c r="AN4" s="447"/>
      <c r="AO4" s="447"/>
      <c r="AP4" s="447"/>
      <c r="AQ4" s="447"/>
      <c r="AR4" s="447"/>
      <c r="AS4" s="447"/>
      <c r="AT4" s="447"/>
      <c r="AU4" s="447"/>
      <c r="AV4" s="447"/>
      <c r="AW4" s="447"/>
      <c r="AX4" s="447"/>
      <c r="AY4" s="447"/>
      <c r="AZ4" s="447"/>
      <c r="BA4" s="447"/>
      <c r="BB4" s="447"/>
      <c r="BC4" s="447"/>
      <c r="BD4" s="447"/>
      <c r="BE4" s="447"/>
      <c r="BF4" s="447"/>
      <c r="BG4" s="447"/>
      <c r="BH4" s="447"/>
      <c r="BI4" s="447"/>
      <c r="BJ4" s="447"/>
      <c r="BK4" s="447"/>
      <c r="BL4" s="447"/>
      <c r="BM4" s="447"/>
      <c r="BN4" s="447"/>
      <c r="BO4" s="447"/>
      <c r="BP4" s="447"/>
      <c r="BQ4" s="447"/>
      <c r="BR4" s="447"/>
      <c r="BS4" s="447"/>
      <c r="BT4" s="447"/>
      <c r="BU4" s="447"/>
      <c r="BV4" s="447"/>
      <c r="BW4" s="447"/>
      <c r="BX4" s="447"/>
      <c r="BY4" s="447"/>
      <c r="BZ4" s="447"/>
      <c r="CA4" s="447"/>
      <c r="CB4" s="447"/>
      <c r="CC4" s="447"/>
      <c r="CD4" s="447"/>
      <c r="CE4" s="447"/>
      <c r="CF4" s="447"/>
      <c r="CG4" s="447"/>
      <c r="CH4" s="447"/>
      <c r="CI4" s="447"/>
      <c r="CJ4" s="447"/>
      <c r="CK4" s="447"/>
      <c r="CL4" s="447"/>
      <c r="CM4" s="448"/>
      <c r="CN4" s="441"/>
      <c r="CO4" s="442"/>
      <c r="CP4" s="442"/>
      <c r="CQ4" s="442"/>
      <c r="CR4" s="442"/>
      <c r="CS4" s="442"/>
      <c r="CT4" s="442"/>
      <c r="CU4" s="443"/>
      <c r="CV4" s="441"/>
      <c r="CW4" s="442"/>
      <c r="CX4" s="442"/>
      <c r="CY4" s="442"/>
      <c r="CZ4" s="442"/>
      <c r="DA4" s="442"/>
      <c r="DB4" s="442"/>
      <c r="DC4" s="442"/>
      <c r="DD4" s="442"/>
      <c r="DE4" s="443"/>
      <c r="DF4" s="461"/>
      <c r="DG4" s="451" t="s">
        <v>560</v>
      </c>
      <c r="DH4" s="452"/>
      <c r="DI4" s="452"/>
      <c r="DJ4" s="452"/>
      <c r="DK4" s="452"/>
      <c r="DL4" s="452"/>
      <c r="DM4" s="453" t="s">
        <v>138</v>
      </c>
      <c r="DN4" s="454"/>
      <c r="DO4" s="454"/>
      <c r="DP4" s="455" t="s">
        <v>3</v>
      </c>
      <c r="DQ4" s="455"/>
      <c r="DR4" s="455"/>
      <c r="DS4" s="456"/>
      <c r="DT4" s="451" t="s">
        <v>2</v>
      </c>
      <c r="DU4" s="452"/>
      <c r="DV4" s="452"/>
      <c r="DW4" s="452"/>
      <c r="DX4" s="452"/>
      <c r="DY4" s="452"/>
      <c r="DZ4" s="453" t="s">
        <v>535</v>
      </c>
      <c r="EA4" s="454"/>
      <c r="EB4" s="454"/>
      <c r="EC4" s="455" t="s">
        <v>3</v>
      </c>
      <c r="ED4" s="455"/>
      <c r="EE4" s="455"/>
      <c r="EF4" s="456"/>
      <c r="EG4" s="451" t="s">
        <v>2</v>
      </c>
      <c r="EH4" s="452"/>
      <c r="EI4" s="452"/>
      <c r="EJ4" s="452"/>
      <c r="EK4" s="452"/>
      <c r="EL4" s="452"/>
      <c r="EM4" s="453" t="s">
        <v>561</v>
      </c>
      <c r="EN4" s="454"/>
      <c r="EO4" s="454"/>
      <c r="EP4" s="455" t="s">
        <v>3</v>
      </c>
      <c r="EQ4" s="455"/>
      <c r="ER4" s="455"/>
      <c r="ES4" s="456"/>
      <c r="ET4" s="293" t="s">
        <v>4</v>
      </c>
      <c r="EU4" s="294"/>
      <c r="EV4" s="294"/>
      <c r="EW4" s="294"/>
      <c r="EX4" s="294"/>
      <c r="EY4" s="294"/>
      <c r="EZ4" s="294"/>
      <c r="FA4" s="294"/>
      <c r="FB4" s="294"/>
      <c r="FC4" s="294"/>
      <c r="FD4" s="294"/>
      <c r="FE4" s="294"/>
      <c r="FF4" s="295"/>
    </row>
    <row r="5" spans="1:170" ht="39" customHeight="1" x14ac:dyDescent="0.2">
      <c r="A5" s="296"/>
      <c r="B5" s="297"/>
      <c r="C5" s="297"/>
      <c r="D5" s="297"/>
      <c r="E5" s="297"/>
      <c r="F5" s="297"/>
      <c r="G5" s="297"/>
      <c r="H5" s="298"/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49"/>
      <c r="T5" s="449"/>
      <c r="U5" s="449"/>
      <c r="V5" s="449"/>
      <c r="W5" s="449"/>
      <c r="X5" s="449"/>
      <c r="Y5" s="449"/>
      <c r="Z5" s="449"/>
      <c r="AA5" s="449"/>
      <c r="AB5" s="449"/>
      <c r="AC5" s="449"/>
      <c r="AD5" s="449"/>
      <c r="AE5" s="449"/>
      <c r="AF5" s="449"/>
      <c r="AG5" s="449"/>
      <c r="AH5" s="449"/>
      <c r="AI5" s="449"/>
      <c r="AJ5" s="449"/>
      <c r="AK5" s="449"/>
      <c r="AL5" s="449"/>
      <c r="AM5" s="449"/>
      <c r="AN5" s="449"/>
      <c r="AO5" s="449"/>
      <c r="AP5" s="449"/>
      <c r="AQ5" s="449"/>
      <c r="AR5" s="449"/>
      <c r="AS5" s="449"/>
      <c r="AT5" s="449"/>
      <c r="AU5" s="449"/>
      <c r="AV5" s="449"/>
      <c r="AW5" s="449"/>
      <c r="AX5" s="449"/>
      <c r="AY5" s="449"/>
      <c r="AZ5" s="449"/>
      <c r="BA5" s="449"/>
      <c r="BB5" s="449"/>
      <c r="BC5" s="449"/>
      <c r="BD5" s="449"/>
      <c r="BE5" s="449"/>
      <c r="BF5" s="449"/>
      <c r="BG5" s="449"/>
      <c r="BH5" s="449"/>
      <c r="BI5" s="449"/>
      <c r="BJ5" s="449"/>
      <c r="BK5" s="449"/>
      <c r="BL5" s="449"/>
      <c r="BM5" s="449"/>
      <c r="BN5" s="449"/>
      <c r="BO5" s="449"/>
      <c r="BP5" s="449"/>
      <c r="BQ5" s="449"/>
      <c r="BR5" s="449"/>
      <c r="BS5" s="449"/>
      <c r="BT5" s="449"/>
      <c r="BU5" s="449"/>
      <c r="BV5" s="449"/>
      <c r="BW5" s="449"/>
      <c r="BX5" s="449"/>
      <c r="BY5" s="449"/>
      <c r="BZ5" s="449"/>
      <c r="CA5" s="449"/>
      <c r="CB5" s="449"/>
      <c r="CC5" s="449"/>
      <c r="CD5" s="449"/>
      <c r="CE5" s="449"/>
      <c r="CF5" s="449"/>
      <c r="CG5" s="449"/>
      <c r="CH5" s="449"/>
      <c r="CI5" s="449"/>
      <c r="CJ5" s="449"/>
      <c r="CK5" s="449"/>
      <c r="CL5" s="449"/>
      <c r="CM5" s="450"/>
      <c r="CN5" s="296"/>
      <c r="CO5" s="297"/>
      <c r="CP5" s="297"/>
      <c r="CQ5" s="297"/>
      <c r="CR5" s="297"/>
      <c r="CS5" s="297"/>
      <c r="CT5" s="297"/>
      <c r="CU5" s="298"/>
      <c r="CV5" s="296"/>
      <c r="CW5" s="297"/>
      <c r="CX5" s="297"/>
      <c r="CY5" s="297"/>
      <c r="CZ5" s="297"/>
      <c r="DA5" s="297"/>
      <c r="DB5" s="297"/>
      <c r="DC5" s="297"/>
      <c r="DD5" s="297"/>
      <c r="DE5" s="298"/>
      <c r="DF5" s="462"/>
      <c r="DG5" s="457" t="s">
        <v>83</v>
      </c>
      <c r="DH5" s="458"/>
      <c r="DI5" s="458"/>
      <c r="DJ5" s="458"/>
      <c r="DK5" s="458"/>
      <c r="DL5" s="458"/>
      <c r="DM5" s="458"/>
      <c r="DN5" s="458"/>
      <c r="DO5" s="458"/>
      <c r="DP5" s="458"/>
      <c r="DQ5" s="458"/>
      <c r="DR5" s="458"/>
      <c r="DS5" s="459"/>
      <c r="DT5" s="457" t="s">
        <v>84</v>
      </c>
      <c r="DU5" s="458"/>
      <c r="DV5" s="458"/>
      <c r="DW5" s="458"/>
      <c r="DX5" s="458"/>
      <c r="DY5" s="458"/>
      <c r="DZ5" s="458"/>
      <c r="EA5" s="458"/>
      <c r="EB5" s="458"/>
      <c r="EC5" s="458"/>
      <c r="ED5" s="458"/>
      <c r="EE5" s="458"/>
      <c r="EF5" s="459"/>
      <c r="EG5" s="457" t="s">
        <v>85</v>
      </c>
      <c r="EH5" s="458"/>
      <c r="EI5" s="458"/>
      <c r="EJ5" s="458"/>
      <c r="EK5" s="458"/>
      <c r="EL5" s="458"/>
      <c r="EM5" s="458"/>
      <c r="EN5" s="458"/>
      <c r="EO5" s="458"/>
      <c r="EP5" s="458"/>
      <c r="EQ5" s="458"/>
      <c r="ER5" s="458"/>
      <c r="ES5" s="459"/>
      <c r="ET5" s="296"/>
      <c r="EU5" s="297"/>
      <c r="EV5" s="297"/>
      <c r="EW5" s="297"/>
      <c r="EX5" s="297"/>
      <c r="EY5" s="297"/>
      <c r="EZ5" s="297"/>
      <c r="FA5" s="297"/>
      <c r="FB5" s="297"/>
      <c r="FC5" s="297"/>
      <c r="FD5" s="297"/>
      <c r="FE5" s="297"/>
      <c r="FF5" s="298"/>
    </row>
    <row r="6" spans="1:170" ht="12" thickBot="1" x14ac:dyDescent="0.25">
      <c r="A6" s="444" t="s">
        <v>6</v>
      </c>
      <c r="B6" s="435"/>
      <c r="C6" s="435"/>
      <c r="D6" s="435"/>
      <c r="E6" s="435"/>
      <c r="F6" s="435"/>
      <c r="G6" s="435"/>
      <c r="H6" s="436"/>
      <c r="I6" s="435" t="s">
        <v>7</v>
      </c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5"/>
      <c r="W6" s="435"/>
      <c r="X6" s="435"/>
      <c r="Y6" s="435"/>
      <c r="Z6" s="435"/>
      <c r="AA6" s="435"/>
      <c r="AB6" s="435"/>
      <c r="AC6" s="435"/>
      <c r="AD6" s="435"/>
      <c r="AE6" s="435"/>
      <c r="AF6" s="435"/>
      <c r="AG6" s="435"/>
      <c r="AH6" s="435"/>
      <c r="AI6" s="435"/>
      <c r="AJ6" s="435"/>
      <c r="AK6" s="435"/>
      <c r="AL6" s="435"/>
      <c r="AM6" s="435"/>
      <c r="AN6" s="435"/>
      <c r="AO6" s="435"/>
      <c r="AP6" s="435"/>
      <c r="AQ6" s="435"/>
      <c r="AR6" s="435"/>
      <c r="AS6" s="435"/>
      <c r="AT6" s="435"/>
      <c r="AU6" s="435"/>
      <c r="AV6" s="435"/>
      <c r="AW6" s="435"/>
      <c r="AX6" s="435"/>
      <c r="AY6" s="435"/>
      <c r="AZ6" s="435"/>
      <c r="BA6" s="435"/>
      <c r="BB6" s="435"/>
      <c r="BC6" s="435"/>
      <c r="BD6" s="435"/>
      <c r="BE6" s="435"/>
      <c r="BF6" s="435"/>
      <c r="BG6" s="435"/>
      <c r="BH6" s="435"/>
      <c r="BI6" s="435"/>
      <c r="BJ6" s="435"/>
      <c r="BK6" s="435"/>
      <c r="BL6" s="435"/>
      <c r="BM6" s="435"/>
      <c r="BN6" s="435"/>
      <c r="BO6" s="435"/>
      <c r="BP6" s="435"/>
      <c r="BQ6" s="435"/>
      <c r="BR6" s="435"/>
      <c r="BS6" s="435"/>
      <c r="BT6" s="435"/>
      <c r="BU6" s="435"/>
      <c r="BV6" s="435"/>
      <c r="BW6" s="435"/>
      <c r="BX6" s="435"/>
      <c r="BY6" s="435"/>
      <c r="BZ6" s="435"/>
      <c r="CA6" s="435"/>
      <c r="CB6" s="435"/>
      <c r="CC6" s="435"/>
      <c r="CD6" s="435"/>
      <c r="CE6" s="435"/>
      <c r="CF6" s="435"/>
      <c r="CG6" s="435"/>
      <c r="CH6" s="435"/>
      <c r="CI6" s="435"/>
      <c r="CJ6" s="435"/>
      <c r="CK6" s="435"/>
      <c r="CL6" s="435"/>
      <c r="CM6" s="436"/>
      <c r="CN6" s="375" t="s">
        <v>8</v>
      </c>
      <c r="CO6" s="376"/>
      <c r="CP6" s="376"/>
      <c r="CQ6" s="376"/>
      <c r="CR6" s="376"/>
      <c r="CS6" s="376"/>
      <c r="CT6" s="376"/>
      <c r="CU6" s="377"/>
      <c r="CV6" s="375" t="s">
        <v>9</v>
      </c>
      <c r="CW6" s="376"/>
      <c r="CX6" s="376"/>
      <c r="CY6" s="376"/>
      <c r="CZ6" s="376"/>
      <c r="DA6" s="376"/>
      <c r="DB6" s="376"/>
      <c r="DC6" s="376"/>
      <c r="DD6" s="376"/>
      <c r="DE6" s="377"/>
      <c r="DF6" s="164"/>
      <c r="DG6" s="375" t="s">
        <v>10</v>
      </c>
      <c r="DH6" s="376"/>
      <c r="DI6" s="376"/>
      <c r="DJ6" s="376"/>
      <c r="DK6" s="376"/>
      <c r="DL6" s="376"/>
      <c r="DM6" s="376"/>
      <c r="DN6" s="376"/>
      <c r="DO6" s="376"/>
      <c r="DP6" s="376"/>
      <c r="DQ6" s="376"/>
      <c r="DR6" s="376"/>
      <c r="DS6" s="377"/>
      <c r="DT6" s="375" t="s">
        <v>11</v>
      </c>
      <c r="DU6" s="376"/>
      <c r="DV6" s="376"/>
      <c r="DW6" s="376"/>
      <c r="DX6" s="376"/>
      <c r="DY6" s="376"/>
      <c r="DZ6" s="376"/>
      <c r="EA6" s="376"/>
      <c r="EB6" s="376"/>
      <c r="EC6" s="376"/>
      <c r="ED6" s="376"/>
      <c r="EE6" s="376"/>
      <c r="EF6" s="377"/>
      <c r="EG6" s="375" t="s">
        <v>12</v>
      </c>
      <c r="EH6" s="376"/>
      <c r="EI6" s="376"/>
      <c r="EJ6" s="376"/>
      <c r="EK6" s="376"/>
      <c r="EL6" s="376"/>
      <c r="EM6" s="376"/>
      <c r="EN6" s="376"/>
      <c r="EO6" s="376"/>
      <c r="EP6" s="376"/>
      <c r="EQ6" s="376"/>
      <c r="ER6" s="376"/>
      <c r="ES6" s="377"/>
      <c r="ET6" s="438" t="s">
        <v>13</v>
      </c>
      <c r="EU6" s="439"/>
      <c r="EV6" s="439"/>
      <c r="EW6" s="439"/>
      <c r="EX6" s="439"/>
      <c r="EY6" s="439"/>
      <c r="EZ6" s="439"/>
      <c r="FA6" s="439"/>
      <c r="FB6" s="439"/>
      <c r="FC6" s="439"/>
      <c r="FD6" s="439"/>
      <c r="FE6" s="439"/>
      <c r="FF6" s="440"/>
    </row>
    <row r="7" spans="1:170" ht="12.75" customHeight="1" x14ac:dyDescent="0.2">
      <c r="A7" s="427">
        <v>1</v>
      </c>
      <c r="B7" s="428"/>
      <c r="C7" s="428"/>
      <c r="D7" s="428"/>
      <c r="E7" s="428"/>
      <c r="F7" s="428"/>
      <c r="G7" s="428"/>
      <c r="H7" s="429"/>
      <c r="I7" s="430" t="s">
        <v>219</v>
      </c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1"/>
      <c r="AA7" s="431"/>
      <c r="AB7" s="431"/>
      <c r="AC7" s="431"/>
      <c r="AD7" s="431"/>
      <c r="AE7" s="431"/>
      <c r="AF7" s="431"/>
      <c r="AG7" s="431"/>
      <c r="AH7" s="431"/>
      <c r="AI7" s="431"/>
      <c r="AJ7" s="431"/>
      <c r="AK7" s="431"/>
      <c r="AL7" s="431"/>
      <c r="AM7" s="431"/>
      <c r="AN7" s="431"/>
      <c r="AO7" s="431"/>
      <c r="AP7" s="431"/>
      <c r="AQ7" s="431"/>
      <c r="AR7" s="431"/>
      <c r="AS7" s="431"/>
      <c r="AT7" s="431"/>
      <c r="AU7" s="431"/>
      <c r="AV7" s="431"/>
      <c r="AW7" s="431"/>
      <c r="AX7" s="431"/>
      <c r="AY7" s="431"/>
      <c r="AZ7" s="431"/>
      <c r="BA7" s="431"/>
      <c r="BB7" s="431"/>
      <c r="BC7" s="431"/>
      <c r="BD7" s="431"/>
      <c r="BE7" s="431"/>
      <c r="BF7" s="431"/>
      <c r="BG7" s="431"/>
      <c r="BH7" s="431"/>
      <c r="BI7" s="431"/>
      <c r="BJ7" s="431"/>
      <c r="BK7" s="431"/>
      <c r="BL7" s="431"/>
      <c r="BM7" s="431"/>
      <c r="BN7" s="431"/>
      <c r="BO7" s="431"/>
      <c r="BP7" s="431"/>
      <c r="BQ7" s="431"/>
      <c r="BR7" s="431"/>
      <c r="BS7" s="431"/>
      <c r="BT7" s="431"/>
      <c r="BU7" s="431"/>
      <c r="BV7" s="431"/>
      <c r="BW7" s="431"/>
      <c r="BX7" s="431"/>
      <c r="BY7" s="431"/>
      <c r="BZ7" s="431"/>
      <c r="CA7" s="431"/>
      <c r="CB7" s="431"/>
      <c r="CC7" s="431"/>
      <c r="CD7" s="431"/>
      <c r="CE7" s="431"/>
      <c r="CF7" s="431"/>
      <c r="CG7" s="431"/>
      <c r="CH7" s="431"/>
      <c r="CI7" s="431"/>
      <c r="CJ7" s="431"/>
      <c r="CK7" s="431"/>
      <c r="CL7" s="431"/>
      <c r="CM7" s="431"/>
      <c r="CN7" s="432" t="s">
        <v>86</v>
      </c>
      <c r="CO7" s="433"/>
      <c r="CP7" s="433"/>
      <c r="CQ7" s="433"/>
      <c r="CR7" s="433"/>
      <c r="CS7" s="433"/>
      <c r="CT7" s="433"/>
      <c r="CU7" s="434"/>
      <c r="CV7" s="415" t="s">
        <v>34</v>
      </c>
      <c r="CW7" s="413"/>
      <c r="CX7" s="413"/>
      <c r="CY7" s="413"/>
      <c r="CZ7" s="413"/>
      <c r="DA7" s="413"/>
      <c r="DB7" s="413"/>
      <c r="DC7" s="413"/>
      <c r="DD7" s="413"/>
      <c r="DE7" s="414"/>
      <c r="DF7" s="161"/>
      <c r="DG7" s="416">
        <f>'стр.1_4 (2)'!G62+'стр.1_4 (2)'!G67+'стр.1_4 (2)'!H98</f>
        <v>3315730.7800000003</v>
      </c>
      <c r="DH7" s="417"/>
      <c r="DI7" s="417"/>
      <c r="DJ7" s="417"/>
      <c r="DK7" s="417"/>
      <c r="DL7" s="417"/>
      <c r="DM7" s="417"/>
      <c r="DN7" s="417"/>
      <c r="DO7" s="417"/>
      <c r="DP7" s="417"/>
      <c r="DQ7" s="417"/>
      <c r="DR7" s="417"/>
      <c r="DS7" s="418"/>
      <c r="DT7" s="416">
        <f>'стр.1_4 (2)'!K62+'стр.1_4 (2)'!K67+'стр.1_4 (2)'!L98</f>
        <v>3313481.42</v>
      </c>
      <c r="DU7" s="417"/>
      <c r="DV7" s="417"/>
      <c r="DW7" s="417"/>
      <c r="DX7" s="417"/>
      <c r="DY7" s="417"/>
      <c r="DZ7" s="417"/>
      <c r="EA7" s="417"/>
      <c r="EB7" s="417"/>
      <c r="EC7" s="417"/>
      <c r="ED7" s="417"/>
      <c r="EE7" s="417"/>
      <c r="EF7" s="418"/>
      <c r="EG7" s="416">
        <f>'стр.1_4 (2)'!R62+'стр.1_4 (2)'!R67+'стр.1_4 (2)'!S98</f>
        <v>3313481.42</v>
      </c>
      <c r="EH7" s="417"/>
      <c r="EI7" s="417"/>
      <c r="EJ7" s="417"/>
      <c r="EK7" s="417"/>
      <c r="EL7" s="417"/>
      <c r="EM7" s="417"/>
      <c r="EN7" s="417"/>
      <c r="EO7" s="417"/>
      <c r="EP7" s="417"/>
      <c r="EQ7" s="417"/>
      <c r="ER7" s="417"/>
      <c r="ES7" s="418"/>
      <c r="ET7" s="416"/>
      <c r="EU7" s="417"/>
      <c r="EV7" s="417"/>
      <c r="EW7" s="417"/>
      <c r="EX7" s="417"/>
      <c r="EY7" s="417"/>
      <c r="EZ7" s="417"/>
      <c r="FA7" s="417"/>
      <c r="FB7" s="417"/>
      <c r="FC7" s="417"/>
      <c r="FD7" s="417"/>
      <c r="FE7" s="417"/>
      <c r="FF7" s="437"/>
    </row>
    <row r="8" spans="1:170" ht="87.75" customHeight="1" x14ac:dyDescent="0.2">
      <c r="A8" s="404" t="s">
        <v>87</v>
      </c>
      <c r="B8" s="405"/>
      <c r="C8" s="405"/>
      <c r="D8" s="405"/>
      <c r="E8" s="405"/>
      <c r="F8" s="405"/>
      <c r="G8" s="405"/>
      <c r="H8" s="406"/>
      <c r="I8" s="407" t="s">
        <v>226</v>
      </c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08"/>
      <c r="Y8" s="408"/>
      <c r="Z8" s="408"/>
      <c r="AA8" s="408"/>
      <c r="AB8" s="408"/>
      <c r="AC8" s="408"/>
      <c r="AD8" s="408"/>
      <c r="AE8" s="408"/>
      <c r="AF8" s="408"/>
      <c r="AG8" s="408"/>
      <c r="AH8" s="408"/>
      <c r="AI8" s="408"/>
      <c r="AJ8" s="408"/>
      <c r="AK8" s="408"/>
      <c r="AL8" s="408"/>
      <c r="AM8" s="408"/>
      <c r="AN8" s="408"/>
      <c r="AO8" s="408"/>
      <c r="AP8" s="408"/>
      <c r="AQ8" s="408"/>
      <c r="AR8" s="408"/>
      <c r="AS8" s="408"/>
      <c r="AT8" s="408"/>
      <c r="AU8" s="408"/>
      <c r="AV8" s="408"/>
      <c r="AW8" s="408"/>
      <c r="AX8" s="408"/>
      <c r="AY8" s="408"/>
      <c r="AZ8" s="408"/>
      <c r="BA8" s="408"/>
      <c r="BB8" s="408"/>
      <c r="BC8" s="408"/>
      <c r="BD8" s="408"/>
      <c r="BE8" s="408"/>
      <c r="BF8" s="408"/>
      <c r="BG8" s="408"/>
      <c r="BH8" s="408"/>
      <c r="BI8" s="408"/>
      <c r="BJ8" s="408"/>
      <c r="BK8" s="408"/>
      <c r="BL8" s="408"/>
      <c r="BM8" s="408"/>
      <c r="BN8" s="408"/>
      <c r="BO8" s="408"/>
      <c r="BP8" s="408"/>
      <c r="BQ8" s="408"/>
      <c r="BR8" s="408"/>
      <c r="BS8" s="408"/>
      <c r="BT8" s="408"/>
      <c r="BU8" s="408"/>
      <c r="BV8" s="408"/>
      <c r="BW8" s="408"/>
      <c r="BX8" s="408"/>
      <c r="BY8" s="408"/>
      <c r="BZ8" s="408"/>
      <c r="CA8" s="408"/>
      <c r="CB8" s="408"/>
      <c r="CC8" s="408"/>
      <c r="CD8" s="408"/>
      <c r="CE8" s="408"/>
      <c r="CF8" s="408"/>
      <c r="CG8" s="408"/>
      <c r="CH8" s="408"/>
      <c r="CI8" s="408"/>
      <c r="CJ8" s="408"/>
      <c r="CK8" s="408"/>
      <c r="CL8" s="408"/>
      <c r="CM8" s="408"/>
      <c r="CN8" s="409" t="s">
        <v>88</v>
      </c>
      <c r="CO8" s="405"/>
      <c r="CP8" s="405"/>
      <c r="CQ8" s="405"/>
      <c r="CR8" s="405"/>
      <c r="CS8" s="405"/>
      <c r="CT8" s="405"/>
      <c r="CU8" s="406"/>
      <c r="CV8" s="404" t="s">
        <v>34</v>
      </c>
      <c r="CW8" s="405"/>
      <c r="CX8" s="405"/>
      <c r="CY8" s="405"/>
      <c r="CZ8" s="405"/>
      <c r="DA8" s="405"/>
      <c r="DB8" s="405"/>
      <c r="DC8" s="405"/>
      <c r="DD8" s="405"/>
      <c r="DE8" s="406"/>
      <c r="DF8" s="163"/>
      <c r="DG8" s="372">
        <v>0</v>
      </c>
      <c r="DH8" s="373"/>
      <c r="DI8" s="373"/>
      <c r="DJ8" s="373"/>
      <c r="DK8" s="373"/>
      <c r="DL8" s="373"/>
      <c r="DM8" s="373"/>
      <c r="DN8" s="373"/>
      <c r="DO8" s="373"/>
      <c r="DP8" s="373"/>
      <c r="DQ8" s="373"/>
      <c r="DR8" s="373"/>
      <c r="DS8" s="374"/>
      <c r="DT8" s="372">
        <v>0</v>
      </c>
      <c r="DU8" s="373"/>
      <c r="DV8" s="373"/>
      <c r="DW8" s="373"/>
      <c r="DX8" s="373"/>
      <c r="DY8" s="373"/>
      <c r="DZ8" s="373"/>
      <c r="EA8" s="373"/>
      <c r="EB8" s="373"/>
      <c r="EC8" s="373"/>
      <c r="ED8" s="373"/>
      <c r="EE8" s="373"/>
      <c r="EF8" s="374"/>
      <c r="EG8" s="372">
        <v>0</v>
      </c>
      <c r="EH8" s="373"/>
      <c r="EI8" s="373"/>
      <c r="EJ8" s="373"/>
      <c r="EK8" s="373"/>
      <c r="EL8" s="373"/>
      <c r="EM8" s="373"/>
      <c r="EN8" s="373"/>
      <c r="EO8" s="373"/>
      <c r="EP8" s="373"/>
      <c r="EQ8" s="373"/>
      <c r="ER8" s="373"/>
      <c r="ES8" s="374"/>
      <c r="ET8" s="372">
        <v>0</v>
      </c>
      <c r="EU8" s="373"/>
      <c r="EV8" s="373"/>
      <c r="EW8" s="373"/>
      <c r="EX8" s="373"/>
      <c r="EY8" s="373"/>
      <c r="EZ8" s="373"/>
      <c r="FA8" s="373"/>
      <c r="FB8" s="373"/>
      <c r="FC8" s="373"/>
      <c r="FD8" s="373"/>
      <c r="FE8" s="373"/>
      <c r="FF8" s="410"/>
    </row>
    <row r="9" spans="1:170" ht="24" customHeight="1" x14ac:dyDescent="0.2">
      <c r="A9" s="404" t="s">
        <v>89</v>
      </c>
      <c r="B9" s="405"/>
      <c r="C9" s="405"/>
      <c r="D9" s="405"/>
      <c r="E9" s="405"/>
      <c r="F9" s="405"/>
      <c r="G9" s="405"/>
      <c r="H9" s="406"/>
      <c r="I9" s="407" t="s">
        <v>221</v>
      </c>
      <c r="J9" s="408"/>
      <c r="K9" s="408"/>
      <c r="L9" s="408"/>
      <c r="M9" s="408"/>
      <c r="N9" s="408"/>
      <c r="O9" s="408"/>
      <c r="P9" s="408"/>
      <c r="Q9" s="408"/>
      <c r="R9" s="408"/>
      <c r="S9" s="408"/>
      <c r="T9" s="408"/>
      <c r="U9" s="408"/>
      <c r="V9" s="408"/>
      <c r="W9" s="408"/>
      <c r="X9" s="408"/>
      <c r="Y9" s="408"/>
      <c r="Z9" s="408"/>
      <c r="AA9" s="408"/>
      <c r="AB9" s="408"/>
      <c r="AC9" s="408"/>
      <c r="AD9" s="408"/>
      <c r="AE9" s="408"/>
      <c r="AF9" s="408"/>
      <c r="AG9" s="408"/>
      <c r="AH9" s="408"/>
      <c r="AI9" s="408"/>
      <c r="AJ9" s="408"/>
      <c r="AK9" s="408"/>
      <c r="AL9" s="408"/>
      <c r="AM9" s="408"/>
      <c r="AN9" s="408"/>
      <c r="AO9" s="408"/>
      <c r="AP9" s="408"/>
      <c r="AQ9" s="408"/>
      <c r="AR9" s="408"/>
      <c r="AS9" s="408"/>
      <c r="AT9" s="408"/>
      <c r="AU9" s="408"/>
      <c r="AV9" s="408"/>
      <c r="AW9" s="408"/>
      <c r="AX9" s="408"/>
      <c r="AY9" s="408"/>
      <c r="AZ9" s="408"/>
      <c r="BA9" s="408"/>
      <c r="BB9" s="408"/>
      <c r="BC9" s="408"/>
      <c r="BD9" s="408"/>
      <c r="BE9" s="408"/>
      <c r="BF9" s="408"/>
      <c r="BG9" s="408"/>
      <c r="BH9" s="408"/>
      <c r="BI9" s="408"/>
      <c r="BJ9" s="408"/>
      <c r="BK9" s="408"/>
      <c r="BL9" s="408"/>
      <c r="BM9" s="408"/>
      <c r="BN9" s="408"/>
      <c r="BO9" s="408"/>
      <c r="BP9" s="408"/>
      <c r="BQ9" s="408"/>
      <c r="BR9" s="408"/>
      <c r="BS9" s="408"/>
      <c r="BT9" s="408"/>
      <c r="BU9" s="408"/>
      <c r="BV9" s="408"/>
      <c r="BW9" s="408"/>
      <c r="BX9" s="408"/>
      <c r="BY9" s="408"/>
      <c r="BZ9" s="408"/>
      <c r="CA9" s="408"/>
      <c r="CB9" s="408"/>
      <c r="CC9" s="408"/>
      <c r="CD9" s="408"/>
      <c r="CE9" s="408"/>
      <c r="CF9" s="408"/>
      <c r="CG9" s="408"/>
      <c r="CH9" s="408"/>
      <c r="CI9" s="408"/>
      <c r="CJ9" s="408"/>
      <c r="CK9" s="408"/>
      <c r="CL9" s="408"/>
      <c r="CM9" s="408"/>
      <c r="CN9" s="409" t="s">
        <v>90</v>
      </c>
      <c r="CO9" s="405"/>
      <c r="CP9" s="405"/>
      <c r="CQ9" s="405"/>
      <c r="CR9" s="405"/>
      <c r="CS9" s="405"/>
      <c r="CT9" s="405"/>
      <c r="CU9" s="406"/>
      <c r="CV9" s="404" t="s">
        <v>34</v>
      </c>
      <c r="CW9" s="405"/>
      <c r="CX9" s="405"/>
      <c r="CY9" s="405"/>
      <c r="CZ9" s="405"/>
      <c r="DA9" s="405"/>
      <c r="DB9" s="405"/>
      <c r="DC9" s="405"/>
      <c r="DD9" s="405"/>
      <c r="DE9" s="406"/>
      <c r="DF9" s="163"/>
      <c r="DG9" s="372">
        <v>0</v>
      </c>
      <c r="DH9" s="373"/>
      <c r="DI9" s="373"/>
      <c r="DJ9" s="373"/>
      <c r="DK9" s="373"/>
      <c r="DL9" s="373"/>
      <c r="DM9" s="373"/>
      <c r="DN9" s="373"/>
      <c r="DO9" s="373"/>
      <c r="DP9" s="373"/>
      <c r="DQ9" s="373"/>
      <c r="DR9" s="373"/>
      <c r="DS9" s="374"/>
      <c r="DT9" s="372">
        <v>0</v>
      </c>
      <c r="DU9" s="373"/>
      <c r="DV9" s="373"/>
      <c r="DW9" s="373"/>
      <c r="DX9" s="373"/>
      <c r="DY9" s="373"/>
      <c r="DZ9" s="373"/>
      <c r="EA9" s="373"/>
      <c r="EB9" s="373"/>
      <c r="EC9" s="373"/>
      <c r="ED9" s="373"/>
      <c r="EE9" s="373"/>
      <c r="EF9" s="374"/>
      <c r="EG9" s="372">
        <v>0</v>
      </c>
      <c r="EH9" s="373"/>
      <c r="EI9" s="373"/>
      <c r="EJ9" s="373"/>
      <c r="EK9" s="373"/>
      <c r="EL9" s="373"/>
      <c r="EM9" s="373"/>
      <c r="EN9" s="373"/>
      <c r="EO9" s="373"/>
      <c r="EP9" s="373"/>
      <c r="EQ9" s="373"/>
      <c r="ER9" s="373"/>
      <c r="ES9" s="374"/>
      <c r="ET9" s="372">
        <v>0</v>
      </c>
      <c r="EU9" s="373"/>
      <c r="EV9" s="373"/>
      <c r="EW9" s="373"/>
      <c r="EX9" s="373"/>
      <c r="EY9" s="373"/>
      <c r="EZ9" s="373"/>
      <c r="FA9" s="373"/>
      <c r="FB9" s="373"/>
      <c r="FC9" s="373"/>
      <c r="FD9" s="373"/>
      <c r="FE9" s="373"/>
      <c r="FF9" s="410"/>
    </row>
    <row r="10" spans="1:170" ht="24" customHeight="1" x14ac:dyDescent="0.2">
      <c r="A10" s="404" t="s">
        <v>91</v>
      </c>
      <c r="B10" s="405"/>
      <c r="C10" s="405"/>
      <c r="D10" s="405"/>
      <c r="E10" s="405"/>
      <c r="F10" s="405"/>
      <c r="G10" s="405"/>
      <c r="H10" s="406"/>
      <c r="I10" s="407" t="s">
        <v>222</v>
      </c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8"/>
      <c r="U10" s="408"/>
      <c r="V10" s="408"/>
      <c r="W10" s="408"/>
      <c r="X10" s="408"/>
      <c r="Y10" s="408"/>
      <c r="Z10" s="408"/>
      <c r="AA10" s="408"/>
      <c r="AB10" s="408"/>
      <c r="AC10" s="408"/>
      <c r="AD10" s="408"/>
      <c r="AE10" s="408"/>
      <c r="AF10" s="408"/>
      <c r="AG10" s="408"/>
      <c r="AH10" s="408"/>
      <c r="AI10" s="408"/>
      <c r="AJ10" s="408"/>
      <c r="AK10" s="408"/>
      <c r="AL10" s="408"/>
      <c r="AM10" s="408"/>
      <c r="AN10" s="408"/>
      <c r="AO10" s="408"/>
      <c r="AP10" s="408"/>
      <c r="AQ10" s="408"/>
      <c r="AR10" s="408"/>
      <c r="AS10" s="408"/>
      <c r="AT10" s="408"/>
      <c r="AU10" s="408"/>
      <c r="AV10" s="408"/>
      <c r="AW10" s="408"/>
      <c r="AX10" s="408"/>
      <c r="AY10" s="408"/>
      <c r="AZ10" s="408"/>
      <c r="BA10" s="408"/>
      <c r="BB10" s="408"/>
      <c r="BC10" s="408"/>
      <c r="BD10" s="408"/>
      <c r="BE10" s="408"/>
      <c r="BF10" s="408"/>
      <c r="BG10" s="408"/>
      <c r="BH10" s="408"/>
      <c r="BI10" s="408"/>
      <c r="BJ10" s="408"/>
      <c r="BK10" s="408"/>
      <c r="BL10" s="408"/>
      <c r="BM10" s="408"/>
      <c r="BN10" s="408"/>
      <c r="BO10" s="408"/>
      <c r="BP10" s="408"/>
      <c r="BQ10" s="408"/>
      <c r="BR10" s="408"/>
      <c r="BS10" s="408"/>
      <c r="BT10" s="408"/>
      <c r="BU10" s="408"/>
      <c r="BV10" s="408"/>
      <c r="BW10" s="408"/>
      <c r="BX10" s="408"/>
      <c r="BY10" s="408"/>
      <c r="BZ10" s="408"/>
      <c r="CA10" s="408"/>
      <c r="CB10" s="408"/>
      <c r="CC10" s="408"/>
      <c r="CD10" s="408"/>
      <c r="CE10" s="408"/>
      <c r="CF10" s="408"/>
      <c r="CG10" s="408"/>
      <c r="CH10" s="408"/>
      <c r="CI10" s="408"/>
      <c r="CJ10" s="408"/>
      <c r="CK10" s="408"/>
      <c r="CL10" s="408"/>
      <c r="CM10" s="408"/>
      <c r="CN10" s="409" t="s">
        <v>93</v>
      </c>
      <c r="CO10" s="405"/>
      <c r="CP10" s="405"/>
      <c r="CQ10" s="405"/>
      <c r="CR10" s="405"/>
      <c r="CS10" s="405"/>
      <c r="CT10" s="405"/>
      <c r="CU10" s="406"/>
      <c r="CV10" s="404" t="s">
        <v>34</v>
      </c>
      <c r="CW10" s="405"/>
      <c r="CX10" s="405"/>
      <c r="CY10" s="405"/>
      <c r="CZ10" s="405"/>
      <c r="DA10" s="405"/>
      <c r="DB10" s="405"/>
      <c r="DC10" s="405"/>
      <c r="DD10" s="405"/>
      <c r="DE10" s="406"/>
      <c r="DF10" s="163"/>
      <c r="DG10" s="372">
        <f>690423.84-8-21951.38</f>
        <v>668464.46</v>
      </c>
      <c r="DH10" s="373"/>
      <c r="DI10" s="373"/>
      <c r="DJ10" s="373"/>
      <c r="DK10" s="373"/>
      <c r="DL10" s="373"/>
      <c r="DM10" s="373"/>
      <c r="DN10" s="373"/>
      <c r="DO10" s="373"/>
      <c r="DP10" s="373"/>
      <c r="DQ10" s="373"/>
      <c r="DR10" s="373"/>
      <c r="DS10" s="374"/>
      <c r="DT10" s="372">
        <v>0</v>
      </c>
      <c r="DU10" s="373"/>
      <c r="DV10" s="373"/>
      <c r="DW10" s="373"/>
      <c r="DX10" s="373"/>
      <c r="DY10" s="373"/>
      <c r="DZ10" s="373"/>
      <c r="EA10" s="373"/>
      <c r="EB10" s="373"/>
      <c r="EC10" s="373"/>
      <c r="ED10" s="373"/>
      <c r="EE10" s="373"/>
      <c r="EF10" s="374"/>
      <c r="EG10" s="372">
        <v>0</v>
      </c>
      <c r="EH10" s="373"/>
      <c r="EI10" s="373"/>
      <c r="EJ10" s="373"/>
      <c r="EK10" s="373"/>
      <c r="EL10" s="373"/>
      <c r="EM10" s="373"/>
      <c r="EN10" s="373"/>
      <c r="EO10" s="373"/>
      <c r="EP10" s="373"/>
      <c r="EQ10" s="373"/>
      <c r="ER10" s="373"/>
      <c r="ES10" s="374"/>
      <c r="ET10" s="372">
        <v>0</v>
      </c>
      <c r="EU10" s="373"/>
      <c r="EV10" s="373"/>
      <c r="EW10" s="373"/>
      <c r="EX10" s="373"/>
      <c r="EY10" s="373"/>
      <c r="EZ10" s="373"/>
      <c r="FA10" s="373"/>
      <c r="FB10" s="373"/>
      <c r="FC10" s="373"/>
      <c r="FD10" s="373"/>
      <c r="FE10" s="373"/>
      <c r="FF10" s="410"/>
    </row>
    <row r="11" spans="1:170" s="175" customFormat="1" ht="20.25" customHeight="1" x14ac:dyDescent="0.2">
      <c r="A11" s="404" t="s">
        <v>492</v>
      </c>
      <c r="B11" s="405"/>
      <c r="C11" s="405"/>
      <c r="D11" s="405"/>
      <c r="E11" s="405"/>
      <c r="F11" s="405"/>
      <c r="G11" s="405"/>
      <c r="H11" s="406"/>
      <c r="I11" s="407" t="s">
        <v>224</v>
      </c>
      <c r="J11" s="408"/>
      <c r="K11" s="408"/>
      <c r="L11" s="408"/>
      <c r="M11" s="408"/>
      <c r="N11" s="408"/>
      <c r="O11" s="408"/>
      <c r="P11" s="408"/>
      <c r="Q11" s="408"/>
      <c r="R11" s="408"/>
      <c r="S11" s="408"/>
      <c r="T11" s="408"/>
      <c r="U11" s="408"/>
      <c r="V11" s="408"/>
      <c r="W11" s="408"/>
      <c r="X11" s="408"/>
      <c r="Y11" s="408"/>
      <c r="Z11" s="408"/>
      <c r="AA11" s="408"/>
      <c r="AB11" s="408"/>
      <c r="AC11" s="408"/>
      <c r="AD11" s="408"/>
      <c r="AE11" s="408"/>
      <c r="AF11" s="408"/>
      <c r="AG11" s="408"/>
      <c r="AH11" s="408"/>
      <c r="AI11" s="408"/>
      <c r="AJ11" s="408"/>
      <c r="AK11" s="408"/>
      <c r="AL11" s="408"/>
      <c r="AM11" s="408"/>
      <c r="AN11" s="408"/>
      <c r="AO11" s="408"/>
      <c r="AP11" s="408"/>
      <c r="AQ11" s="408"/>
      <c r="AR11" s="408"/>
      <c r="AS11" s="408"/>
      <c r="AT11" s="408"/>
      <c r="AU11" s="408"/>
      <c r="AV11" s="408"/>
      <c r="AW11" s="408"/>
      <c r="AX11" s="408"/>
      <c r="AY11" s="408"/>
      <c r="AZ11" s="408"/>
      <c r="BA11" s="408"/>
      <c r="BB11" s="408"/>
      <c r="BC11" s="408"/>
      <c r="BD11" s="408"/>
      <c r="BE11" s="408"/>
      <c r="BF11" s="408"/>
      <c r="BG11" s="408"/>
      <c r="BH11" s="408"/>
      <c r="BI11" s="408"/>
      <c r="BJ11" s="408"/>
      <c r="BK11" s="408"/>
      <c r="BL11" s="408"/>
      <c r="BM11" s="408"/>
      <c r="BN11" s="408"/>
      <c r="BO11" s="408"/>
      <c r="BP11" s="408"/>
      <c r="BQ11" s="408"/>
      <c r="BR11" s="408"/>
      <c r="BS11" s="408"/>
      <c r="BT11" s="408"/>
      <c r="BU11" s="408"/>
      <c r="BV11" s="408"/>
      <c r="BW11" s="408"/>
      <c r="BX11" s="408"/>
      <c r="BY11" s="408"/>
      <c r="BZ11" s="408"/>
      <c r="CA11" s="408"/>
      <c r="CB11" s="408"/>
      <c r="CC11" s="408"/>
      <c r="CD11" s="408"/>
      <c r="CE11" s="408"/>
      <c r="CF11" s="408"/>
      <c r="CG11" s="408"/>
      <c r="CH11" s="408"/>
      <c r="CI11" s="408"/>
      <c r="CJ11" s="408"/>
      <c r="CK11" s="408"/>
      <c r="CL11" s="408"/>
      <c r="CM11" s="408"/>
      <c r="CN11" s="409" t="s">
        <v>491</v>
      </c>
      <c r="CO11" s="405"/>
      <c r="CP11" s="405"/>
      <c r="CQ11" s="405"/>
      <c r="CR11" s="405"/>
      <c r="CS11" s="405"/>
      <c r="CT11" s="405"/>
      <c r="CU11" s="406"/>
      <c r="CV11" s="404" t="s">
        <v>34</v>
      </c>
      <c r="CW11" s="405"/>
      <c r="CX11" s="405"/>
      <c r="CY11" s="405"/>
      <c r="CZ11" s="405"/>
      <c r="DA11" s="405"/>
      <c r="DB11" s="405"/>
      <c r="DC11" s="405"/>
      <c r="DD11" s="405"/>
      <c r="DE11" s="406"/>
      <c r="DF11" s="174"/>
      <c r="DG11" s="372">
        <f>DG10</f>
        <v>668464.46</v>
      </c>
      <c r="DH11" s="373"/>
      <c r="DI11" s="373"/>
      <c r="DJ11" s="373"/>
      <c r="DK11" s="373"/>
      <c r="DL11" s="373"/>
      <c r="DM11" s="373"/>
      <c r="DN11" s="373"/>
      <c r="DO11" s="373"/>
      <c r="DP11" s="373"/>
      <c r="DQ11" s="373"/>
      <c r="DR11" s="373"/>
      <c r="DS11" s="374"/>
      <c r="DT11" s="372">
        <v>0</v>
      </c>
      <c r="DU11" s="373"/>
      <c r="DV11" s="373"/>
      <c r="DW11" s="373"/>
      <c r="DX11" s="373"/>
      <c r="DY11" s="373"/>
      <c r="DZ11" s="373"/>
      <c r="EA11" s="373"/>
      <c r="EB11" s="373"/>
      <c r="EC11" s="373"/>
      <c r="ED11" s="373"/>
      <c r="EE11" s="373"/>
      <c r="EF11" s="374"/>
      <c r="EG11" s="372">
        <v>0</v>
      </c>
      <c r="EH11" s="373"/>
      <c r="EI11" s="373"/>
      <c r="EJ11" s="373"/>
      <c r="EK11" s="373"/>
      <c r="EL11" s="373"/>
      <c r="EM11" s="373"/>
      <c r="EN11" s="373"/>
      <c r="EO11" s="373"/>
      <c r="EP11" s="373"/>
      <c r="EQ11" s="373"/>
      <c r="ER11" s="373"/>
      <c r="ES11" s="374"/>
      <c r="ET11" s="372">
        <v>0</v>
      </c>
      <c r="EU11" s="373"/>
      <c r="EV11" s="373"/>
      <c r="EW11" s="373"/>
      <c r="EX11" s="373"/>
      <c r="EY11" s="373"/>
      <c r="EZ11" s="373"/>
      <c r="FA11" s="373"/>
      <c r="FB11" s="373"/>
      <c r="FC11" s="373"/>
      <c r="FD11" s="373"/>
      <c r="FE11" s="373"/>
      <c r="FF11" s="410"/>
    </row>
    <row r="12" spans="1:170" s="175" customFormat="1" ht="20.25" customHeight="1" x14ac:dyDescent="0.2">
      <c r="A12" s="404"/>
      <c r="B12" s="405"/>
      <c r="C12" s="405"/>
      <c r="D12" s="405"/>
      <c r="E12" s="405"/>
      <c r="F12" s="405"/>
      <c r="G12" s="405"/>
      <c r="H12" s="406"/>
      <c r="I12" s="407" t="s">
        <v>494</v>
      </c>
      <c r="J12" s="408"/>
      <c r="K12" s="408"/>
      <c r="L12" s="408"/>
      <c r="M12" s="408"/>
      <c r="N12" s="408"/>
      <c r="O12" s="408"/>
      <c r="P12" s="408"/>
      <c r="Q12" s="408"/>
      <c r="R12" s="408"/>
      <c r="S12" s="408"/>
      <c r="T12" s="408"/>
      <c r="U12" s="408"/>
      <c r="V12" s="408"/>
      <c r="W12" s="408"/>
      <c r="X12" s="408"/>
      <c r="Y12" s="408"/>
      <c r="Z12" s="408"/>
      <c r="AA12" s="408"/>
      <c r="AB12" s="408"/>
      <c r="AC12" s="408"/>
      <c r="AD12" s="408"/>
      <c r="AE12" s="408"/>
      <c r="AF12" s="408"/>
      <c r="AG12" s="408"/>
      <c r="AH12" s="408"/>
      <c r="AI12" s="408"/>
      <c r="AJ12" s="408"/>
      <c r="AK12" s="408"/>
      <c r="AL12" s="408"/>
      <c r="AM12" s="408"/>
      <c r="AN12" s="408"/>
      <c r="AO12" s="408"/>
      <c r="AP12" s="408"/>
      <c r="AQ12" s="408"/>
      <c r="AR12" s="408"/>
      <c r="AS12" s="408"/>
      <c r="AT12" s="408"/>
      <c r="AU12" s="408"/>
      <c r="AV12" s="408"/>
      <c r="AW12" s="408"/>
      <c r="AX12" s="408"/>
      <c r="AY12" s="408"/>
      <c r="AZ12" s="408"/>
      <c r="BA12" s="408"/>
      <c r="BB12" s="408"/>
      <c r="BC12" s="408"/>
      <c r="BD12" s="408"/>
      <c r="BE12" s="408"/>
      <c r="BF12" s="408"/>
      <c r="BG12" s="408"/>
      <c r="BH12" s="408"/>
      <c r="BI12" s="408"/>
      <c r="BJ12" s="408"/>
      <c r="BK12" s="408"/>
      <c r="BL12" s="408"/>
      <c r="BM12" s="408"/>
      <c r="BN12" s="408"/>
      <c r="BO12" s="408"/>
      <c r="BP12" s="408"/>
      <c r="BQ12" s="408"/>
      <c r="BR12" s="408"/>
      <c r="BS12" s="408"/>
      <c r="BT12" s="408"/>
      <c r="BU12" s="408"/>
      <c r="BV12" s="408"/>
      <c r="BW12" s="408"/>
      <c r="BX12" s="408"/>
      <c r="BY12" s="408"/>
      <c r="BZ12" s="408"/>
      <c r="CA12" s="408"/>
      <c r="CB12" s="408"/>
      <c r="CC12" s="408"/>
      <c r="CD12" s="408"/>
      <c r="CE12" s="408"/>
      <c r="CF12" s="408"/>
      <c r="CG12" s="408"/>
      <c r="CH12" s="408"/>
      <c r="CI12" s="408"/>
      <c r="CJ12" s="408"/>
      <c r="CK12" s="408"/>
      <c r="CL12" s="408"/>
      <c r="CM12" s="408"/>
      <c r="CN12" s="409" t="s">
        <v>495</v>
      </c>
      <c r="CO12" s="405"/>
      <c r="CP12" s="405"/>
      <c r="CQ12" s="405"/>
      <c r="CR12" s="405"/>
      <c r="CS12" s="405"/>
      <c r="CT12" s="405"/>
      <c r="CU12" s="406"/>
      <c r="CV12" s="404" t="s">
        <v>34</v>
      </c>
      <c r="CW12" s="405"/>
      <c r="CX12" s="405"/>
      <c r="CY12" s="405"/>
      <c r="CZ12" s="405"/>
      <c r="DA12" s="405"/>
      <c r="DB12" s="405"/>
      <c r="DC12" s="405"/>
      <c r="DD12" s="405"/>
      <c r="DE12" s="406"/>
      <c r="DF12" s="174"/>
      <c r="DG12" s="372"/>
      <c r="DH12" s="373"/>
      <c r="DI12" s="373"/>
      <c r="DJ12" s="373"/>
      <c r="DK12" s="373"/>
      <c r="DL12" s="373"/>
      <c r="DM12" s="373"/>
      <c r="DN12" s="373"/>
      <c r="DO12" s="373"/>
      <c r="DP12" s="373"/>
      <c r="DQ12" s="373"/>
      <c r="DR12" s="373"/>
      <c r="DS12" s="374"/>
      <c r="DT12" s="372">
        <v>0</v>
      </c>
      <c r="DU12" s="373"/>
      <c r="DV12" s="373"/>
      <c r="DW12" s="373"/>
      <c r="DX12" s="373"/>
      <c r="DY12" s="373"/>
      <c r="DZ12" s="373"/>
      <c r="EA12" s="373"/>
      <c r="EB12" s="373"/>
      <c r="EC12" s="373"/>
      <c r="ED12" s="373"/>
      <c r="EE12" s="373"/>
      <c r="EF12" s="374"/>
      <c r="EG12" s="372">
        <v>0</v>
      </c>
      <c r="EH12" s="373"/>
      <c r="EI12" s="373"/>
      <c r="EJ12" s="373"/>
      <c r="EK12" s="373"/>
      <c r="EL12" s="373"/>
      <c r="EM12" s="373"/>
      <c r="EN12" s="373"/>
      <c r="EO12" s="373"/>
      <c r="EP12" s="373"/>
      <c r="EQ12" s="373"/>
      <c r="ER12" s="373"/>
      <c r="ES12" s="374"/>
      <c r="ET12" s="372">
        <v>0</v>
      </c>
      <c r="EU12" s="373"/>
      <c r="EV12" s="373"/>
      <c r="EW12" s="373"/>
      <c r="EX12" s="373"/>
      <c r="EY12" s="373"/>
      <c r="EZ12" s="373"/>
      <c r="FA12" s="373"/>
      <c r="FB12" s="373"/>
      <c r="FC12" s="373"/>
      <c r="FD12" s="373"/>
      <c r="FE12" s="373"/>
      <c r="FF12" s="410"/>
    </row>
    <row r="13" spans="1:170" s="175" customFormat="1" ht="24" customHeight="1" x14ac:dyDescent="0.2">
      <c r="A13" s="404" t="s">
        <v>493</v>
      </c>
      <c r="B13" s="405"/>
      <c r="C13" s="405"/>
      <c r="D13" s="405"/>
      <c r="E13" s="405"/>
      <c r="F13" s="405"/>
      <c r="G13" s="405"/>
      <c r="H13" s="406"/>
      <c r="I13" s="407" t="s">
        <v>496</v>
      </c>
      <c r="J13" s="408"/>
      <c r="K13" s="408"/>
      <c r="L13" s="408"/>
      <c r="M13" s="408"/>
      <c r="N13" s="408"/>
      <c r="O13" s="408"/>
      <c r="P13" s="408"/>
      <c r="Q13" s="408"/>
      <c r="R13" s="408"/>
      <c r="S13" s="408"/>
      <c r="T13" s="408"/>
      <c r="U13" s="408"/>
      <c r="V13" s="408"/>
      <c r="W13" s="408"/>
      <c r="X13" s="408"/>
      <c r="Y13" s="408"/>
      <c r="Z13" s="408"/>
      <c r="AA13" s="408"/>
      <c r="AB13" s="408"/>
      <c r="AC13" s="408"/>
      <c r="AD13" s="408"/>
      <c r="AE13" s="408"/>
      <c r="AF13" s="408"/>
      <c r="AG13" s="408"/>
      <c r="AH13" s="408"/>
      <c r="AI13" s="408"/>
      <c r="AJ13" s="408"/>
      <c r="AK13" s="408"/>
      <c r="AL13" s="408"/>
      <c r="AM13" s="408"/>
      <c r="AN13" s="408"/>
      <c r="AO13" s="408"/>
      <c r="AP13" s="408"/>
      <c r="AQ13" s="408"/>
      <c r="AR13" s="408"/>
      <c r="AS13" s="408"/>
      <c r="AT13" s="408"/>
      <c r="AU13" s="408"/>
      <c r="AV13" s="408"/>
      <c r="AW13" s="408"/>
      <c r="AX13" s="408"/>
      <c r="AY13" s="408"/>
      <c r="AZ13" s="408"/>
      <c r="BA13" s="408"/>
      <c r="BB13" s="408"/>
      <c r="BC13" s="408"/>
      <c r="BD13" s="408"/>
      <c r="BE13" s="408"/>
      <c r="BF13" s="408"/>
      <c r="BG13" s="408"/>
      <c r="BH13" s="408"/>
      <c r="BI13" s="408"/>
      <c r="BJ13" s="408"/>
      <c r="BK13" s="408"/>
      <c r="BL13" s="408"/>
      <c r="BM13" s="408"/>
      <c r="BN13" s="408"/>
      <c r="BO13" s="408"/>
      <c r="BP13" s="408"/>
      <c r="BQ13" s="408"/>
      <c r="BR13" s="408"/>
      <c r="BS13" s="408"/>
      <c r="BT13" s="408"/>
      <c r="BU13" s="408"/>
      <c r="BV13" s="408"/>
      <c r="BW13" s="408"/>
      <c r="BX13" s="408"/>
      <c r="BY13" s="408"/>
      <c r="BZ13" s="408"/>
      <c r="CA13" s="408"/>
      <c r="CB13" s="408"/>
      <c r="CC13" s="408"/>
      <c r="CD13" s="408"/>
      <c r="CE13" s="408"/>
      <c r="CF13" s="408"/>
      <c r="CG13" s="408"/>
      <c r="CH13" s="408"/>
      <c r="CI13" s="408"/>
      <c r="CJ13" s="408"/>
      <c r="CK13" s="408"/>
      <c r="CL13" s="408"/>
      <c r="CM13" s="408"/>
      <c r="CN13" s="409"/>
      <c r="CO13" s="405"/>
      <c r="CP13" s="405"/>
      <c r="CQ13" s="405"/>
      <c r="CR13" s="405"/>
      <c r="CS13" s="405"/>
      <c r="CT13" s="405"/>
      <c r="CU13" s="406"/>
      <c r="CV13" s="404" t="s">
        <v>34</v>
      </c>
      <c r="CW13" s="405"/>
      <c r="CX13" s="405"/>
      <c r="CY13" s="405"/>
      <c r="CZ13" s="405"/>
      <c r="DA13" s="405"/>
      <c r="DB13" s="405"/>
      <c r="DC13" s="405"/>
      <c r="DD13" s="405"/>
      <c r="DE13" s="406"/>
      <c r="DF13" s="174"/>
      <c r="DG13" s="372"/>
      <c r="DH13" s="373"/>
      <c r="DI13" s="373"/>
      <c r="DJ13" s="373"/>
      <c r="DK13" s="373"/>
      <c r="DL13" s="373"/>
      <c r="DM13" s="373"/>
      <c r="DN13" s="373"/>
      <c r="DO13" s="373"/>
      <c r="DP13" s="373"/>
      <c r="DQ13" s="373"/>
      <c r="DR13" s="373"/>
      <c r="DS13" s="374"/>
      <c r="DT13" s="372">
        <v>0</v>
      </c>
      <c r="DU13" s="373"/>
      <c r="DV13" s="373"/>
      <c r="DW13" s="373"/>
      <c r="DX13" s="373"/>
      <c r="DY13" s="373"/>
      <c r="DZ13" s="373"/>
      <c r="EA13" s="373"/>
      <c r="EB13" s="373"/>
      <c r="EC13" s="373"/>
      <c r="ED13" s="373"/>
      <c r="EE13" s="373"/>
      <c r="EF13" s="374"/>
      <c r="EG13" s="372">
        <v>0</v>
      </c>
      <c r="EH13" s="373"/>
      <c r="EI13" s="373"/>
      <c r="EJ13" s="373"/>
      <c r="EK13" s="373"/>
      <c r="EL13" s="373"/>
      <c r="EM13" s="373"/>
      <c r="EN13" s="373"/>
      <c r="EO13" s="373"/>
      <c r="EP13" s="373"/>
      <c r="EQ13" s="373"/>
      <c r="ER13" s="373"/>
      <c r="ES13" s="374"/>
      <c r="ET13" s="372">
        <v>0</v>
      </c>
      <c r="EU13" s="373"/>
      <c r="EV13" s="373"/>
      <c r="EW13" s="373"/>
      <c r="EX13" s="373"/>
      <c r="EY13" s="373"/>
      <c r="EZ13" s="373"/>
      <c r="FA13" s="373"/>
      <c r="FB13" s="373"/>
      <c r="FC13" s="373"/>
      <c r="FD13" s="373"/>
      <c r="FE13" s="373"/>
      <c r="FF13" s="410"/>
    </row>
    <row r="14" spans="1:170" ht="24" customHeight="1" x14ac:dyDescent="0.2">
      <c r="A14" s="404" t="s">
        <v>92</v>
      </c>
      <c r="B14" s="405"/>
      <c r="C14" s="405"/>
      <c r="D14" s="405"/>
      <c r="E14" s="405"/>
      <c r="F14" s="405"/>
      <c r="G14" s="405"/>
      <c r="H14" s="406"/>
      <c r="I14" s="407" t="s">
        <v>223</v>
      </c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  <c r="W14" s="408"/>
      <c r="X14" s="408"/>
      <c r="Y14" s="408"/>
      <c r="Z14" s="408"/>
      <c r="AA14" s="408"/>
      <c r="AB14" s="408"/>
      <c r="AC14" s="408"/>
      <c r="AD14" s="408"/>
      <c r="AE14" s="408"/>
      <c r="AF14" s="408"/>
      <c r="AG14" s="408"/>
      <c r="AH14" s="408"/>
      <c r="AI14" s="408"/>
      <c r="AJ14" s="408"/>
      <c r="AK14" s="408"/>
      <c r="AL14" s="408"/>
      <c r="AM14" s="408"/>
      <c r="AN14" s="408"/>
      <c r="AO14" s="408"/>
      <c r="AP14" s="408"/>
      <c r="AQ14" s="408"/>
      <c r="AR14" s="408"/>
      <c r="AS14" s="408"/>
      <c r="AT14" s="408"/>
      <c r="AU14" s="408"/>
      <c r="AV14" s="408"/>
      <c r="AW14" s="408"/>
      <c r="AX14" s="408"/>
      <c r="AY14" s="408"/>
      <c r="AZ14" s="408"/>
      <c r="BA14" s="408"/>
      <c r="BB14" s="408"/>
      <c r="BC14" s="408"/>
      <c r="BD14" s="408"/>
      <c r="BE14" s="408"/>
      <c r="BF14" s="408"/>
      <c r="BG14" s="408"/>
      <c r="BH14" s="408"/>
      <c r="BI14" s="408"/>
      <c r="BJ14" s="408"/>
      <c r="BK14" s="408"/>
      <c r="BL14" s="408"/>
      <c r="BM14" s="408"/>
      <c r="BN14" s="408"/>
      <c r="BO14" s="408"/>
      <c r="BP14" s="408"/>
      <c r="BQ14" s="408"/>
      <c r="BR14" s="408"/>
      <c r="BS14" s="408"/>
      <c r="BT14" s="408"/>
      <c r="BU14" s="408"/>
      <c r="BV14" s="408"/>
      <c r="BW14" s="408"/>
      <c r="BX14" s="408"/>
      <c r="BY14" s="408"/>
      <c r="BZ14" s="408"/>
      <c r="CA14" s="408"/>
      <c r="CB14" s="408"/>
      <c r="CC14" s="408"/>
      <c r="CD14" s="408"/>
      <c r="CE14" s="408"/>
      <c r="CF14" s="408"/>
      <c r="CG14" s="408"/>
      <c r="CH14" s="408"/>
      <c r="CI14" s="408"/>
      <c r="CJ14" s="408"/>
      <c r="CK14" s="408"/>
      <c r="CL14" s="408"/>
      <c r="CM14" s="408"/>
      <c r="CN14" s="409" t="s">
        <v>94</v>
      </c>
      <c r="CO14" s="405"/>
      <c r="CP14" s="405"/>
      <c r="CQ14" s="405"/>
      <c r="CR14" s="405"/>
      <c r="CS14" s="405"/>
      <c r="CT14" s="405"/>
      <c r="CU14" s="406"/>
      <c r="CV14" s="404" t="s">
        <v>34</v>
      </c>
      <c r="CW14" s="405"/>
      <c r="CX14" s="405"/>
      <c r="CY14" s="405"/>
      <c r="CZ14" s="405"/>
      <c r="DA14" s="405"/>
      <c r="DB14" s="405"/>
      <c r="DC14" s="405"/>
      <c r="DD14" s="405"/>
      <c r="DE14" s="406"/>
      <c r="DF14" s="163"/>
      <c r="DG14" s="372">
        <f>DG7-DG8-DG9-DG10</f>
        <v>2647266.3200000003</v>
      </c>
      <c r="DH14" s="373"/>
      <c r="DI14" s="373"/>
      <c r="DJ14" s="373"/>
      <c r="DK14" s="373"/>
      <c r="DL14" s="373"/>
      <c r="DM14" s="373"/>
      <c r="DN14" s="373"/>
      <c r="DO14" s="373"/>
      <c r="DP14" s="373"/>
      <c r="DQ14" s="373"/>
      <c r="DR14" s="373"/>
      <c r="DS14" s="374"/>
      <c r="DT14" s="372">
        <f>DT7-DT8-DT9-DT10</f>
        <v>3313481.42</v>
      </c>
      <c r="DU14" s="373"/>
      <c r="DV14" s="373"/>
      <c r="DW14" s="373"/>
      <c r="DX14" s="373"/>
      <c r="DY14" s="373"/>
      <c r="DZ14" s="373"/>
      <c r="EA14" s="373"/>
      <c r="EB14" s="373"/>
      <c r="EC14" s="373"/>
      <c r="ED14" s="373"/>
      <c r="EE14" s="373"/>
      <c r="EF14" s="374"/>
      <c r="EG14" s="372">
        <f t="shared" ref="EG14" si="0">EG7-EG8-EG9-EG10</f>
        <v>3313481.42</v>
      </c>
      <c r="EH14" s="373"/>
      <c r="EI14" s="373"/>
      <c r="EJ14" s="373"/>
      <c r="EK14" s="373"/>
      <c r="EL14" s="373"/>
      <c r="EM14" s="373"/>
      <c r="EN14" s="373"/>
      <c r="EO14" s="373"/>
      <c r="EP14" s="373"/>
      <c r="EQ14" s="373"/>
      <c r="ER14" s="373"/>
      <c r="ES14" s="374"/>
      <c r="ET14" s="372">
        <f t="shared" ref="ET14" si="1">ET7-ET8-ET9-ET10</f>
        <v>0</v>
      </c>
      <c r="EU14" s="373"/>
      <c r="EV14" s="373"/>
      <c r="EW14" s="373"/>
      <c r="EX14" s="373"/>
      <c r="EY14" s="373"/>
      <c r="EZ14" s="373"/>
      <c r="FA14" s="373"/>
      <c r="FB14" s="373"/>
      <c r="FC14" s="373"/>
      <c r="FD14" s="373"/>
      <c r="FE14" s="373"/>
      <c r="FF14" s="374"/>
    </row>
    <row r="15" spans="1:170" ht="24.75" customHeight="1" x14ac:dyDescent="0.2">
      <c r="A15" s="404" t="s">
        <v>95</v>
      </c>
      <c r="B15" s="405"/>
      <c r="C15" s="405"/>
      <c r="D15" s="405"/>
      <c r="E15" s="405"/>
      <c r="F15" s="405"/>
      <c r="G15" s="405"/>
      <c r="H15" s="406"/>
      <c r="I15" s="407" t="s">
        <v>225</v>
      </c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408"/>
      <c r="W15" s="408"/>
      <c r="X15" s="408"/>
      <c r="Y15" s="408"/>
      <c r="Z15" s="408"/>
      <c r="AA15" s="408"/>
      <c r="AB15" s="408"/>
      <c r="AC15" s="408"/>
      <c r="AD15" s="408"/>
      <c r="AE15" s="408"/>
      <c r="AF15" s="408"/>
      <c r="AG15" s="408"/>
      <c r="AH15" s="408"/>
      <c r="AI15" s="408"/>
      <c r="AJ15" s="408"/>
      <c r="AK15" s="408"/>
      <c r="AL15" s="408"/>
      <c r="AM15" s="408"/>
      <c r="AN15" s="408"/>
      <c r="AO15" s="408"/>
      <c r="AP15" s="408"/>
      <c r="AQ15" s="408"/>
      <c r="AR15" s="408"/>
      <c r="AS15" s="408"/>
      <c r="AT15" s="408"/>
      <c r="AU15" s="408"/>
      <c r="AV15" s="408"/>
      <c r="AW15" s="408"/>
      <c r="AX15" s="408"/>
      <c r="AY15" s="408"/>
      <c r="AZ15" s="408"/>
      <c r="BA15" s="408"/>
      <c r="BB15" s="408"/>
      <c r="BC15" s="408"/>
      <c r="BD15" s="408"/>
      <c r="BE15" s="408"/>
      <c r="BF15" s="408"/>
      <c r="BG15" s="408"/>
      <c r="BH15" s="408"/>
      <c r="BI15" s="408"/>
      <c r="BJ15" s="408"/>
      <c r="BK15" s="408"/>
      <c r="BL15" s="408"/>
      <c r="BM15" s="408"/>
      <c r="BN15" s="408"/>
      <c r="BO15" s="408"/>
      <c r="BP15" s="408"/>
      <c r="BQ15" s="408"/>
      <c r="BR15" s="408"/>
      <c r="BS15" s="408"/>
      <c r="BT15" s="408"/>
      <c r="BU15" s="408"/>
      <c r="BV15" s="408"/>
      <c r="BW15" s="408"/>
      <c r="BX15" s="408"/>
      <c r="BY15" s="408"/>
      <c r="BZ15" s="408"/>
      <c r="CA15" s="408"/>
      <c r="CB15" s="408"/>
      <c r="CC15" s="408"/>
      <c r="CD15" s="408"/>
      <c r="CE15" s="408"/>
      <c r="CF15" s="408"/>
      <c r="CG15" s="408"/>
      <c r="CH15" s="408"/>
      <c r="CI15" s="408"/>
      <c r="CJ15" s="408"/>
      <c r="CK15" s="408"/>
      <c r="CL15" s="408"/>
      <c r="CM15" s="408"/>
      <c r="CN15" s="409" t="s">
        <v>96</v>
      </c>
      <c r="CO15" s="405"/>
      <c r="CP15" s="405"/>
      <c r="CQ15" s="405"/>
      <c r="CR15" s="405"/>
      <c r="CS15" s="405"/>
      <c r="CT15" s="405"/>
      <c r="CU15" s="406"/>
      <c r="CV15" s="404" t="s">
        <v>34</v>
      </c>
      <c r="CW15" s="405"/>
      <c r="CX15" s="405"/>
      <c r="CY15" s="405"/>
      <c r="CZ15" s="405"/>
      <c r="DA15" s="405"/>
      <c r="DB15" s="405"/>
      <c r="DC15" s="405"/>
      <c r="DD15" s="405"/>
      <c r="DE15" s="406"/>
      <c r="DF15" s="163"/>
      <c r="DG15" s="372">
        <f>'стр.1_4 (2)'!H61-DG10</f>
        <v>1023419.44</v>
      </c>
      <c r="DH15" s="373"/>
      <c r="DI15" s="373"/>
      <c r="DJ15" s="373"/>
      <c r="DK15" s="373"/>
      <c r="DL15" s="373"/>
      <c r="DM15" s="373"/>
      <c r="DN15" s="373"/>
      <c r="DO15" s="373"/>
      <c r="DP15" s="373"/>
      <c r="DQ15" s="373"/>
      <c r="DR15" s="373"/>
      <c r="DS15" s="374"/>
      <c r="DT15" s="372">
        <f>'стр.1_4 (2)'!L67+'стр.1_4 (2)'!L62+'стр.1_4 (2)'!H97</f>
        <v>1687784.5399999998</v>
      </c>
      <c r="DU15" s="373"/>
      <c r="DV15" s="373"/>
      <c r="DW15" s="373"/>
      <c r="DX15" s="373"/>
      <c r="DY15" s="373"/>
      <c r="DZ15" s="373"/>
      <c r="EA15" s="373"/>
      <c r="EB15" s="373"/>
      <c r="EC15" s="373"/>
      <c r="ED15" s="373"/>
      <c r="EE15" s="373"/>
      <c r="EF15" s="374"/>
      <c r="EG15" s="372">
        <f>'стр.1_4 (2)'!S67+'стр.1_4 (2)'!S62+'стр.1_4 (2)'!S97</f>
        <v>1687784.5399999998</v>
      </c>
      <c r="EH15" s="373"/>
      <c r="EI15" s="373"/>
      <c r="EJ15" s="373"/>
      <c r="EK15" s="373"/>
      <c r="EL15" s="373"/>
      <c r="EM15" s="373"/>
      <c r="EN15" s="373"/>
      <c r="EO15" s="373"/>
      <c r="EP15" s="373"/>
      <c r="EQ15" s="373"/>
      <c r="ER15" s="373"/>
      <c r="ES15" s="374"/>
      <c r="ET15" s="372">
        <v>0</v>
      </c>
      <c r="EU15" s="373"/>
      <c r="EV15" s="373"/>
      <c r="EW15" s="373"/>
      <c r="EX15" s="373"/>
      <c r="EY15" s="373"/>
      <c r="EZ15" s="373"/>
      <c r="FA15" s="373"/>
      <c r="FB15" s="373"/>
      <c r="FC15" s="373"/>
      <c r="FD15" s="373"/>
      <c r="FE15" s="373"/>
      <c r="FF15" s="410"/>
      <c r="FN15" s="33"/>
    </row>
    <row r="16" spans="1:170" ht="15" customHeight="1" x14ac:dyDescent="0.2">
      <c r="A16" s="404" t="s">
        <v>97</v>
      </c>
      <c r="B16" s="405"/>
      <c r="C16" s="405"/>
      <c r="D16" s="405"/>
      <c r="E16" s="405"/>
      <c r="F16" s="405"/>
      <c r="G16" s="405"/>
      <c r="H16" s="406"/>
      <c r="I16" s="407" t="s">
        <v>224</v>
      </c>
      <c r="J16" s="408"/>
      <c r="K16" s="408"/>
      <c r="L16" s="408"/>
      <c r="M16" s="408"/>
      <c r="N16" s="408"/>
      <c r="O16" s="408"/>
      <c r="P16" s="408"/>
      <c r="Q16" s="408"/>
      <c r="R16" s="408"/>
      <c r="S16" s="408"/>
      <c r="T16" s="408"/>
      <c r="U16" s="408"/>
      <c r="V16" s="408"/>
      <c r="W16" s="408"/>
      <c r="X16" s="408"/>
      <c r="Y16" s="408"/>
      <c r="Z16" s="408"/>
      <c r="AA16" s="408"/>
      <c r="AB16" s="408"/>
      <c r="AC16" s="408"/>
      <c r="AD16" s="408"/>
      <c r="AE16" s="408"/>
      <c r="AF16" s="408"/>
      <c r="AG16" s="408"/>
      <c r="AH16" s="408"/>
      <c r="AI16" s="408"/>
      <c r="AJ16" s="408"/>
      <c r="AK16" s="408"/>
      <c r="AL16" s="408"/>
      <c r="AM16" s="408"/>
      <c r="AN16" s="408"/>
      <c r="AO16" s="408"/>
      <c r="AP16" s="408"/>
      <c r="AQ16" s="408"/>
      <c r="AR16" s="408"/>
      <c r="AS16" s="408"/>
      <c r="AT16" s="408"/>
      <c r="AU16" s="408"/>
      <c r="AV16" s="408"/>
      <c r="AW16" s="408"/>
      <c r="AX16" s="408"/>
      <c r="AY16" s="408"/>
      <c r="AZ16" s="408"/>
      <c r="BA16" s="408"/>
      <c r="BB16" s="408"/>
      <c r="BC16" s="408"/>
      <c r="BD16" s="408"/>
      <c r="BE16" s="408"/>
      <c r="BF16" s="408"/>
      <c r="BG16" s="408"/>
      <c r="BH16" s="408"/>
      <c r="BI16" s="408"/>
      <c r="BJ16" s="408"/>
      <c r="BK16" s="408"/>
      <c r="BL16" s="408"/>
      <c r="BM16" s="408"/>
      <c r="BN16" s="408"/>
      <c r="BO16" s="408"/>
      <c r="BP16" s="408"/>
      <c r="BQ16" s="408"/>
      <c r="BR16" s="408"/>
      <c r="BS16" s="408"/>
      <c r="BT16" s="408"/>
      <c r="BU16" s="408"/>
      <c r="BV16" s="408"/>
      <c r="BW16" s="408"/>
      <c r="BX16" s="408"/>
      <c r="BY16" s="408"/>
      <c r="BZ16" s="408"/>
      <c r="CA16" s="408"/>
      <c r="CB16" s="408"/>
      <c r="CC16" s="408"/>
      <c r="CD16" s="408"/>
      <c r="CE16" s="408"/>
      <c r="CF16" s="408"/>
      <c r="CG16" s="408"/>
      <c r="CH16" s="408"/>
      <c r="CI16" s="408"/>
      <c r="CJ16" s="408"/>
      <c r="CK16" s="408"/>
      <c r="CL16" s="408"/>
      <c r="CM16" s="408"/>
      <c r="CN16" s="409" t="s">
        <v>98</v>
      </c>
      <c r="CO16" s="405"/>
      <c r="CP16" s="405"/>
      <c r="CQ16" s="405"/>
      <c r="CR16" s="405"/>
      <c r="CS16" s="405"/>
      <c r="CT16" s="405"/>
      <c r="CU16" s="406"/>
      <c r="CV16" s="404" t="s">
        <v>34</v>
      </c>
      <c r="CW16" s="405"/>
      <c r="CX16" s="405"/>
      <c r="CY16" s="405"/>
      <c r="CZ16" s="405"/>
      <c r="DA16" s="405"/>
      <c r="DB16" s="405"/>
      <c r="DC16" s="405"/>
      <c r="DD16" s="405"/>
      <c r="DE16" s="406"/>
      <c r="DF16" s="163"/>
      <c r="DG16" s="372">
        <f>DG15</f>
        <v>1023419.44</v>
      </c>
      <c r="DH16" s="373"/>
      <c r="DI16" s="373"/>
      <c r="DJ16" s="373"/>
      <c r="DK16" s="373"/>
      <c r="DL16" s="373"/>
      <c r="DM16" s="373"/>
      <c r="DN16" s="373"/>
      <c r="DO16" s="373"/>
      <c r="DP16" s="373"/>
      <c r="DQ16" s="373"/>
      <c r="DR16" s="373"/>
      <c r="DS16" s="374"/>
      <c r="DT16" s="372">
        <f t="shared" ref="DT16" si="2">DT15</f>
        <v>1687784.5399999998</v>
      </c>
      <c r="DU16" s="373"/>
      <c r="DV16" s="373"/>
      <c r="DW16" s="373"/>
      <c r="DX16" s="373"/>
      <c r="DY16" s="373"/>
      <c r="DZ16" s="373"/>
      <c r="EA16" s="373"/>
      <c r="EB16" s="373"/>
      <c r="EC16" s="373"/>
      <c r="ED16" s="373"/>
      <c r="EE16" s="373"/>
      <c r="EF16" s="374"/>
      <c r="EG16" s="372">
        <f t="shared" ref="EG16" si="3">EG15</f>
        <v>1687784.5399999998</v>
      </c>
      <c r="EH16" s="373"/>
      <c r="EI16" s="373"/>
      <c r="EJ16" s="373"/>
      <c r="EK16" s="373"/>
      <c r="EL16" s="373"/>
      <c r="EM16" s="373"/>
      <c r="EN16" s="373"/>
      <c r="EO16" s="373"/>
      <c r="EP16" s="373"/>
      <c r="EQ16" s="373"/>
      <c r="ER16" s="373"/>
      <c r="ES16" s="374"/>
      <c r="ET16" s="372">
        <f t="shared" ref="ET16" si="4">ET15</f>
        <v>0</v>
      </c>
      <c r="EU16" s="373"/>
      <c r="EV16" s="373"/>
      <c r="EW16" s="373"/>
      <c r="EX16" s="373"/>
      <c r="EY16" s="373"/>
      <c r="EZ16" s="373"/>
      <c r="FA16" s="373"/>
      <c r="FB16" s="373"/>
      <c r="FC16" s="373"/>
      <c r="FD16" s="373"/>
      <c r="FE16" s="373"/>
      <c r="FF16" s="374"/>
    </row>
    <row r="17" spans="1:182" ht="12.75" customHeight="1" x14ac:dyDescent="0.2">
      <c r="A17" s="404" t="s">
        <v>99</v>
      </c>
      <c r="B17" s="405"/>
      <c r="C17" s="405"/>
      <c r="D17" s="405"/>
      <c r="E17" s="405"/>
      <c r="F17" s="405"/>
      <c r="G17" s="405"/>
      <c r="H17" s="406"/>
      <c r="I17" s="407" t="s">
        <v>227</v>
      </c>
      <c r="J17" s="408"/>
      <c r="K17" s="408"/>
      <c r="L17" s="408"/>
      <c r="M17" s="408"/>
      <c r="N17" s="408"/>
      <c r="O17" s="408"/>
      <c r="P17" s="408"/>
      <c r="Q17" s="408"/>
      <c r="R17" s="408"/>
      <c r="S17" s="408"/>
      <c r="T17" s="408"/>
      <c r="U17" s="408"/>
      <c r="V17" s="408"/>
      <c r="W17" s="408"/>
      <c r="X17" s="408"/>
      <c r="Y17" s="408"/>
      <c r="Z17" s="408"/>
      <c r="AA17" s="408"/>
      <c r="AB17" s="408"/>
      <c r="AC17" s="408"/>
      <c r="AD17" s="408"/>
      <c r="AE17" s="408"/>
      <c r="AF17" s="408"/>
      <c r="AG17" s="408"/>
      <c r="AH17" s="408"/>
      <c r="AI17" s="408"/>
      <c r="AJ17" s="408"/>
      <c r="AK17" s="408"/>
      <c r="AL17" s="408"/>
      <c r="AM17" s="408"/>
      <c r="AN17" s="408"/>
      <c r="AO17" s="408"/>
      <c r="AP17" s="408"/>
      <c r="AQ17" s="408"/>
      <c r="AR17" s="408"/>
      <c r="AS17" s="408"/>
      <c r="AT17" s="408"/>
      <c r="AU17" s="408"/>
      <c r="AV17" s="408"/>
      <c r="AW17" s="408"/>
      <c r="AX17" s="408"/>
      <c r="AY17" s="408"/>
      <c r="AZ17" s="408"/>
      <c r="BA17" s="408"/>
      <c r="BB17" s="408"/>
      <c r="BC17" s="408"/>
      <c r="BD17" s="408"/>
      <c r="BE17" s="408"/>
      <c r="BF17" s="408"/>
      <c r="BG17" s="408"/>
      <c r="BH17" s="408"/>
      <c r="BI17" s="408"/>
      <c r="BJ17" s="408"/>
      <c r="BK17" s="408"/>
      <c r="BL17" s="408"/>
      <c r="BM17" s="408"/>
      <c r="BN17" s="408"/>
      <c r="BO17" s="408"/>
      <c r="BP17" s="408"/>
      <c r="BQ17" s="408"/>
      <c r="BR17" s="408"/>
      <c r="BS17" s="408"/>
      <c r="BT17" s="408"/>
      <c r="BU17" s="408"/>
      <c r="BV17" s="408"/>
      <c r="BW17" s="408"/>
      <c r="BX17" s="408"/>
      <c r="BY17" s="408"/>
      <c r="BZ17" s="408"/>
      <c r="CA17" s="408"/>
      <c r="CB17" s="408"/>
      <c r="CC17" s="408"/>
      <c r="CD17" s="408"/>
      <c r="CE17" s="408"/>
      <c r="CF17" s="408"/>
      <c r="CG17" s="408"/>
      <c r="CH17" s="408"/>
      <c r="CI17" s="408"/>
      <c r="CJ17" s="408"/>
      <c r="CK17" s="408"/>
      <c r="CL17" s="408"/>
      <c r="CM17" s="408"/>
      <c r="CN17" s="409" t="s">
        <v>100</v>
      </c>
      <c r="CO17" s="405"/>
      <c r="CP17" s="405"/>
      <c r="CQ17" s="405"/>
      <c r="CR17" s="405"/>
      <c r="CS17" s="405"/>
      <c r="CT17" s="405"/>
      <c r="CU17" s="406"/>
      <c r="CV17" s="404" t="s">
        <v>34</v>
      </c>
      <c r="CW17" s="405"/>
      <c r="CX17" s="405"/>
      <c r="CY17" s="405"/>
      <c r="CZ17" s="405"/>
      <c r="DA17" s="405"/>
      <c r="DB17" s="405"/>
      <c r="DC17" s="405"/>
      <c r="DD17" s="405"/>
      <c r="DE17" s="406"/>
      <c r="DF17" s="163"/>
      <c r="DG17" s="372">
        <v>0</v>
      </c>
      <c r="DH17" s="373"/>
      <c r="DI17" s="373"/>
      <c r="DJ17" s="373"/>
      <c r="DK17" s="373"/>
      <c r="DL17" s="373"/>
      <c r="DM17" s="373"/>
      <c r="DN17" s="373"/>
      <c r="DO17" s="373"/>
      <c r="DP17" s="373"/>
      <c r="DQ17" s="373"/>
      <c r="DR17" s="373"/>
      <c r="DS17" s="374"/>
      <c r="DT17" s="372">
        <v>0</v>
      </c>
      <c r="DU17" s="373"/>
      <c r="DV17" s="373"/>
      <c r="DW17" s="373"/>
      <c r="DX17" s="373"/>
      <c r="DY17" s="373"/>
      <c r="DZ17" s="373"/>
      <c r="EA17" s="373"/>
      <c r="EB17" s="373"/>
      <c r="EC17" s="373"/>
      <c r="ED17" s="373"/>
      <c r="EE17" s="373"/>
      <c r="EF17" s="374"/>
      <c r="EG17" s="372">
        <v>0</v>
      </c>
      <c r="EH17" s="373"/>
      <c r="EI17" s="373"/>
      <c r="EJ17" s="373"/>
      <c r="EK17" s="373"/>
      <c r="EL17" s="373"/>
      <c r="EM17" s="373"/>
      <c r="EN17" s="373"/>
      <c r="EO17" s="373"/>
      <c r="EP17" s="373"/>
      <c r="EQ17" s="373"/>
      <c r="ER17" s="373"/>
      <c r="ES17" s="374"/>
      <c r="ET17" s="372">
        <v>0</v>
      </c>
      <c r="EU17" s="373"/>
      <c r="EV17" s="373"/>
      <c r="EW17" s="373"/>
      <c r="EX17" s="373"/>
      <c r="EY17" s="373"/>
      <c r="EZ17" s="373"/>
      <c r="FA17" s="373"/>
      <c r="FB17" s="373"/>
      <c r="FC17" s="373"/>
      <c r="FD17" s="373"/>
      <c r="FE17" s="373"/>
      <c r="FF17" s="410"/>
    </row>
    <row r="18" spans="1:182" ht="24" customHeight="1" x14ac:dyDescent="0.2">
      <c r="A18" s="404" t="s">
        <v>101</v>
      </c>
      <c r="B18" s="405"/>
      <c r="C18" s="405"/>
      <c r="D18" s="405"/>
      <c r="E18" s="405"/>
      <c r="F18" s="405"/>
      <c r="G18" s="405"/>
      <c r="H18" s="406"/>
      <c r="I18" s="407" t="s">
        <v>102</v>
      </c>
      <c r="J18" s="408"/>
      <c r="K18" s="408"/>
      <c r="L18" s="408"/>
      <c r="M18" s="408"/>
      <c r="N18" s="408"/>
      <c r="O18" s="408"/>
      <c r="P18" s="408"/>
      <c r="Q18" s="408"/>
      <c r="R18" s="408"/>
      <c r="S18" s="408"/>
      <c r="T18" s="408"/>
      <c r="U18" s="408"/>
      <c r="V18" s="408"/>
      <c r="W18" s="408"/>
      <c r="X18" s="408"/>
      <c r="Y18" s="408"/>
      <c r="Z18" s="408"/>
      <c r="AA18" s="408"/>
      <c r="AB18" s="408"/>
      <c r="AC18" s="408"/>
      <c r="AD18" s="408"/>
      <c r="AE18" s="408"/>
      <c r="AF18" s="408"/>
      <c r="AG18" s="408"/>
      <c r="AH18" s="408"/>
      <c r="AI18" s="408"/>
      <c r="AJ18" s="408"/>
      <c r="AK18" s="408"/>
      <c r="AL18" s="408"/>
      <c r="AM18" s="408"/>
      <c r="AN18" s="408"/>
      <c r="AO18" s="408"/>
      <c r="AP18" s="408"/>
      <c r="AQ18" s="408"/>
      <c r="AR18" s="408"/>
      <c r="AS18" s="408"/>
      <c r="AT18" s="408"/>
      <c r="AU18" s="408"/>
      <c r="AV18" s="408"/>
      <c r="AW18" s="408"/>
      <c r="AX18" s="408"/>
      <c r="AY18" s="408"/>
      <c r="AZ18" s="408"/>
      <c r="BA18" s="408"/>
      <c r="BB18" s="408"/>
      <c r="BC18" s="408"/>
      <c r="BD18" s="408"/>
      <c r="BE18" s="408"/>
      <c r="BF18" s="408"/>
      <c r="BG18" s="408"/>
      <c r="BH18" s="408"/>
      <c r="BI18" s="408"/>
      <c r="BJ18" s="408"/>
      <c r="BK18" s="408"/>
      <c r="BL18" s="408"/>
      <c r="BM18" s="408"/>
      <c r="BN18" s="408"/>
      <c r="BO18" s="408"/>
      <c r="BP18" s="408"/>
      <c r="BQ18" s="408"/>
      <c r="BR18" s="408"/>
      <c r="BS18" s="408"/>
      <c r="BT18" s="408"/>
      <c r="BU18" s="408"/>
      <c r="BV18" s="408"/>
      <c r="BW18" s="408"/>
      <c r="BX18" s="408"/>
      <c r="BY18" s="408"/>
      <c r="BZ18" s="408"/>
      <c r="CA18" s="408"/>
      <c r="CB18" s="408"/>
      <c r="CC18" s="408"/>
      <c r="CD18" s="408"/>
      <c r="CE18" s="408"/>
      <c r="CF18" s="408"/>
      <c r="CG18" s="408"/>
      <c r="CH18" s="408"/>
      <c r="CI18" s="408"/>
      <c r="CJ18" s="408"/>
      <c r="CK18" s="408"/>
      <c r="CL18" s="408"/>
      <c r="CM18" s="408"/>
      <c r="CN18" s="409" t="s">
        <v>103</v>
      </c>
      <c r="CO18" s="405"/>
      <c r="CP18" s="405"/>
      <c r="CQ18" s="405"/>
      <c r="CR18" s="405"/>
      <c r="CS18" s="405"/>
      <c r="CT18" s="405"/>
      <c r="CU18" s="406"/>
      <c r="CV18" s="404" t="s">
        <v>34</v>
      </c>
      <c r="CW18" s="405"/>
      <c r="CX18" s="405"/>
      <c r="CY18" s="405"/>
      <c r="CZ18" s="405"/>
      <c r="DA18" s="405"/>
      <c r="DB18" s="405"/>
      <c r="DC18" s="405"/>
      <c r="DD18" s="405"/>
      <c r="DE18" s="406"/>
      <c r="DF18" s="163"/>
      <c r="DG18" s="372">
        <f>'стр.1_4 (2)'!I61</f>
        <v>6000</v>
      </c>
      <c r="DH18" s="373"/>
      <c r="DI18" s="373"/>
      <c r="DJ18" s="373"/>
      <c r="DK18" s="373"/>
      <c r="DL18" s="373"/>
      <c r="DM18" s="373"/>
      <c r="DN18" s="373"/>
      <c r="DO18" s="373"/>
      <c r="DP18" s="373"/>
      <c r="DQ18" s="373"/>
      <c r="DR18" s="373"/>
      <c r="DS18" s="374"/>
      <c r="DT18" s="372">
        <f>'стр.1_4 (2)'!M61</f>
        <v>7850</v>
      </c>
      <c r="DU18" s="373"/>
      <c r="DV18" s="373"/>
      <c r="DW18" s="373"/>
      <c r="DX18" s="373"/>
      <c r="DY18" s="373"/>
      <c r="DZ18" s="373"/>
      <c r="EA18" s="373"/>
      <c r="EB18" s="373"/>
      <c r="EC18" s="373"/>
      <c r="ED18" s="373"/>
      <c r="EE18" s="373"/>
      <c r="EF18" s="374"/>
      <c r="EG18" s="372">
        <f>'стр.1_4 (2)'!T61</f>
        <v>7850</v>
      </c>
      <c r="EH18" s="373"/>
      <c r="EI18" s="373"/>
      <c r="EJ18" s="373"/>
      <c r="EK18" s="373"/>
      <c r="EL18" s="373"/>
      <c r="EM18" s="373"/>
      <c r="EN18" s="373"/>
      <c r="EO18" s="373"/>
      <c r="EP18" s="373"/>
      <c r="EQ18" s="373"/>
      <c r="ER18" s="373"/>
      <c r="ES18" s="374"/>
      <c r="ET18" s="372">
        <v>0</v>
      </c>
      <c r="EU18" s="373"/>
      <c r="EV18" s="373"/>
      <c r="EW18" s="373"/>
      <c r="EX18" s="373"/>
      <c r="EY18" s="373"/>
      <c r="EZ18" s="373"/>
      <c r="FA18" s="373"/>
      <c r="FB18" s="373"/>
      <c r="FC18" s="373"/>
      <c r="FD18" s="373"/>
      <c r="FE18" s="373"/>
      <c r="FF18" s="410"/>
      <c r="FZ18" s="33"/>
    </row>
    <row r="19" spans="1:182" ht="15.75" customHeight="1" x14ac:dyDescent="0.2">
      <c r="A19" s="404" t="s">
        <v>104</v>
      </c>
      <c r="B19" s="405"/>
      <c r="C19" s="405"/>
      <c r="D19" s="405"/>
      <c r="E19" s="405"/>
      <c r="F19" s="405"/>
      <c r="G19" s="405"/>
      <c r="H19" s="406"/>
      <c r="I19" s="407" t="s">
        <v>224</v>
      </c>
      <c r="J19" s="408"/>
      <c r="K19" s="408"/>
      <c r="L19" s="408"/>
      <c r="M19" s="408"/>
      <c r="N19" s="408"/>
      <c r="O19" s="408"/>
      <c r="P19" s="408"/>
      <c r="Q19" s="408"/>
      <c r="R19" s="408"/>
      <c r="S19" s="408"/>
      <c r="T19" s="408"/>
      <c r="U19" s="408"/>
      <c r="V19" s="408"/>
      <c r="W19" s="408"/>
      <c r="X19" s="408"/>
      <c r="Y19" s="408"/>
      <c r="Z19" s="408"/>
      <c r="AA19" s="408"/>
      <c r="AB19" s="408"/>
      <c r="AC19" s="408"/>
      <c r="AD19" s="408"/>
      <c r="AE19" s="408"/>
      <c r="AF19" s="408"/>
      <c r="AG19" s="408"/>
      <c r="AH19" s="408"/>
      <c r="AI19" s="408"/>
      <c r="AJ19" s="408"/>
      <c r="AK19" s="408"/>
      <c r="AL19" s="408"/>
      <c r="AM19" s="408"/>
      <c r="AN19" s="408"/>
      <c r="AO19" s="408"/>
      <c r="AP19" s="408"/>
      <c r="AQ19" s="408"/>
      <c r="AR19" s="408"/>
      <c r="AS19" s="408"/>
      <c r="AT19" s="408"/>
      <c r="AU19" s="408"/>
      <c r="AV19" s="408"/>
      <c r="AW19" s="408"/>
      <c r="AX19" s="408"/>
      <c r="AY19" s="408"/>
      <c r="AZ19" s="408"/>
      <c r="BA19" s="408"/>
      <c r="BB19" s="408"/>
      <c r="BC19" s="408"/>
      <c r="BD19" s="408"/>
      <c r="BE19" s="408"/>
      <c r="BF19" s="408"/>
      <c r="BG19" s="408"/>
      <c r="BH19" s="408"/>
      <c r="BI19" s="408"/>
      <c r="BJ19" s="408"/>
      <c r="BK19" s="408"/>
      <c r="BL19" s="408"/>
      <c r="BM19" s="408"/>
      <c r="BN19" s="408"/>
      <c r="BO19" s="408"/>
      <c r="BP19" s="408"/>
      <c r="BQ19" s="408"/>
      <c r="BR19" s="408"/>
      <c r="BS19" s="408"/>
      <c r="BT19" s="408"/>
      <c r="BU19" s="408"/>
      <c r="BV19" s="408"/>
      <c r="BW19" s="408"/>
      <c r="BX19" s="408"/>
      <c r="BY19" s="408"/>
      <c r="BZ19" s="408"/>
      <c r="CA19" s="408"/>
      <c r="CB19" s="408"/>
      <c r="CC19" s="408"/>
      <c r="CD19" s="408"/>
      <c r="CE19" s="408"/>
      <c r="CF19" s="408"/>
      <c r="CG19" s="408"/>
      <c r="CH19" s="408"/>
      <c r="CI19" s="408"/>
      <c r="CJ19" s="408"/>
      <c r="CK19" s="408"/>
      <c r="CL19" s="408"/>
      <c r="CM19" s="408"/>
      <c r="CN19" s="409" t="s">
        <v>105</v>
      </c>
      <c r="CO19" s="405"/>
      <c r="CP19" s="405"/>
      <c r="CQ19" s="405"/>
      <c r="CR19" s="405"/>
      <c r="CS19" s="405"/>
      <c r="CT19" s="405"/>
      <c r="CU19" s="406"/>
      <c r="CV19" s="404" t="s">
        <v>34</v>
      </c>
      <c r="CW19" s="405"/>
      <c r="CX19" s="405"/>
      <c r="CY19" s="405"/>
      <c r="CZ19" s="405"/>
      <c r="DA19" s="405"/>
      <c r="DB19" s="405"/>
      <c r="DC19" s="405"/>
      <c r="DD19" s="405"/>
      <c r="DE19" s="406"/>
      <c r="DF19" s="163"/>
      <c r="DG19" s="372">
        <f>DG18</f>
        <v>6000</v>
      </c>
      <c r="DH19" s="373"/>
      <c r="DI19" s="373"/>
      <c r="DJ19" s="373"/>
      <c r="DK19" s="373"/>
      <c r="DL19" s="373"/>
      <c r="DM19" s="373"/>
      <c r="DN19" s="373"/>
      <c r="DO19" s="373"/>
      <c r="DP19" s="373"/>
      <c r="DQ19" s="373"/>
      <c r="DR19" s="373"/>
      <c r="DS19" s="374"/>
      <c r="DT19" s="372">
        <f t="shared" ref="DT19" si="5">DT18</f>
        <v>7850</v>
      </c>
      <c r="DU19" s="373"/>
      <c r="DV19" s="373"/>
      <c r="DW19" s="373"/>
      <c r="DX19" s="373"/>
      <c r="DY19" s="373"/>
      <c r="DZ19" s="373"/>
      <c r="EA19" s="373"/>
      <c r="EB19" s="373"/>
      <c r="EC19" s="373"/>
      <c r="ED19" s="373"/>
      <c r="EE19" s="373"/>
      <c r="EF19" s="374"/>
      <c r="EG19" s="372">
        <f t="shared" ref="EG19" si="6">EG18</f>
        <v>7850</v>
      </c>
      <c r="EH19" s="373"/>
      <c r="EI19" s="373"/>
      <c r="EJ19" s="373"/>
      <c r="EK19" s="373"/>
      <c r="EL19" s="373"/>
      <c r="EM19" s="373"/>
      <c r="EN19" s="373"/>
      <c r="EO19" s="373"/>
      <c r="EP19" s="373"/>
      <c r="EQ19" s="373"/>
      <c r="ER19" s="373"/>
      <c r="ES19" s="374"/>
      <c r="ET19" s="372">
        <f t="shared" ref="ET19:ET21" si="7">ET18</f>
        <v>0</v>
      </c>
      <c r="EU19" s="373"/>
      <c r="EV19" s="373"/>
      <c r="EW19" s="373"/>
      <c r="EX19" s="373"/>
      <c r="EY19" s="373"/>
      <c r="EZ19" s="373"/>
      <c r="FA19" s="373"/>
      <c r="FB19" s="373"/>
      <c r="FC19" s="373"/>
      <c r="FD19" s="373"/>
      <c r="FE19" s="373"/>
      <c r="FF19" s="374"/>
    </row>
    <row r="20" spans="1:182" s="175" customFormat="1" ht="15.75" customHeight="1" x14ac:dyDescent="0.2">
      <c r="A20" s="404"/>
      <c r="B20" s="405"/>
      <c r="C20" s="405"/>
      <c r="D20" s="405"/>
      <c r="E20" s="405"/>
      <c r="F20" s="405"/>
      <c r="G20" s="405"/>
      <c r="H20" s="406"/>
      <c r="I20" s="407" t="s">
        <v>494</v>
      </c>
      <c r="J20" s="408"/>
      <c r="K20" s="408"/>
      <c r="L20" s="408"/>
      <c r="M20" s="408"/>
      <c r="N20" s="408"/>
      <c r="O20" s="408"/>
      <c r="P20" s="408"/>
      <c r="Q20" s="408"/>
      <c r="R20" s="408"/>
      <c r="S20" s="408"/>
      <c r="T20" s="408"/>
      <c r="U20" s="408"/>
      <c r="V20" s="408"/>
      <c r="W20" s="408"/>
      <c r="X20" s="408"/>
      <c r="Y20" s="408"/>
      <c r="Z20" s="408"/>
      <c r="AA20" s="408"/>
      <c r="AB20" s="408"/>
      <c r="AC20" s="408"/>
      <c r="AD20" s="408"/>
      <c r="AE20" s="408"/>
      <c r="AF20" s="408"/>
      <c r="AG20" s="408"/>
      <c r="AH20" s="408"/>
      <c r="AI20" s="408"/>
      <c r="AJ20" s="408"/>
      <c r="AK20" s="408"/>
      <c r="AL20" s="408"/>
      <c r="AM20" s="408"/>
      <c r="AN20" s="408"/>
      <c r="AO20" s="408"/>
      <c r="AP20" s="408"/>
      <c r="AQ20" s="408"/>
      <c r="AR20" s="408"/>
      <c r="AS20" s="408"/>
      <c r="AT20" s="408"/>
      <c r="AU20" s="408"/>
      <c r="AV20" s="408"/>
      <c r="AW20" s="408"/>
      <c r="AX20" s="408"/>
      <c r="AY20" s="408"/>
      <c r="AZ20" s="408"/>
      <c r="BA20" s="408"/>
      <c r="BB20" s="408"/>
      <c r="BC20" s="408"/>
      <c r="BD20" s="408"/>
      <c r="BE20" s="408"/>
      <c r="BF20" s="408"/>
      <c r="BG20" s="408"/>
      <c r="BH20" s="408"/>
      <c r="BI20" s="408"/>
      <c r="BJ20" s="408"/>
      <c r="BK20" s="408"/>
      <c r="BL20" s="408"/>
      <c r="BM20" s="408"/>
      <c r="BN20" s="408"/>
      <c r="BO20" s="408"/>
      <c r="BP20" s="408"/>
      <c r="BQ20" s="408"/>
      <c r="BR20" s="408"/>
      <c r="BS20" s="408"/>
      <c r="BT20" s="408"/>
      <c r="BU20" s="408"/>
      <c r="BV20" s="408"/>
      <c r="BW20" s="408"/>
      <c r="BX20" s="408"/>
      <c r="BY20" s="408"/>
      <c r="BZ20" s="408"/>
      <c r="CA20" s="408"/>
      <c r="CB20" s="408"/>
      <c r="CC20" s="408"/>
      <c r="CD20" s="408"/>
      <c r="CE20" s="408"/>
      <c r="CF20" s="408"/>
      <c r="CG20" s="408"/>
      <c r="CH20" s="408"/>
      <c r="CI20" s="408"/>
      <c r="CJ20" s="408"/>
      <c r="CK20" s="408"/>
      <c r="CL20" s="408"/>
      <c r="CM20" s="408"/>
      <c r="CN20" s="409" t="s">
        <v>497</v>
      </c>
      <c r="CO20" s="405"/>
      <c r="CP20" s="405"/>
      <c r="CQ20" s="405"/>
      <c r="CR20" s="405"/>
      <c r="CS20" s="405"/>
      <c r="CT20" s="405"/>
      <c r="CU20" s="406"/>
      <c r="CV20" s="404" t="s">
        <v>34</v>
      </c>
      <c r="CW20" s="405"/>
      <c r="CX20" s="405"/>
      <c r="CY20" s="405"/>
      <c r="CZ20" s="405"/>
      <c r="DA20" s="405"/>
      <c r="DB20" s="405"/>
      <c r="DC20" s="405"/>
      <c r="DD20" s="405"/>
      <c r="DE20" s="406"/>
      <c r="DF20" s="174"/>
      <c r="DG20" s="372"/>
      <c r="DH20" s="373"/>
      <c r="DI20" s="373"/>
      <c r="DJ20" s="373"/>
      <c r="DK20" s="373"/>
      <c r="DL20" s="373"/>
      <c r="DM20" s="373"/>
      <c r="DN20" s="373"/>
      <c r="DO20" s="373"/>
      <c r="DP20" s="373"/>
      <c r="DQ20" s="373"/>
      <c r="DR20" s="373"/>
      <c r="DS20" s="374"/>
      <c r="DT20" s="372"/>
      <c r="DU20" s="373"/>
      <c r="DV20" s="373"/>
      <c r="DW20" s="373"/>
      <c r="DX20" s="373"/>
      <c r="DY20" s="373"/>
      <c r="DZ20" s="373"/>
      <c r="EA20" s="373"/>
      <c r="EB20" s="373"/>
      <c r="EC20" s="373"/>
      <c r="ED20" s="373"/>
      <c r="EE20" s="373"/>
      <c r="EF20" s="374"/>
      <c r="EG20" s="372"/>
      <c r="EH20" s="373"/>
      <c r="EI20" s="373"/>
      <c r="EJ20" s="373"/>
      <c r="EK20" s="373"/>
      <c r="EL20" s="373"/>
      <c r="EM20" s="373"/>
      <c r="EN20" s="373"/>
      <c r="EO20" s="373"/>
      <c r="EP20" s="373"/>
      <c r="EQ20" s="373"/>
      <c r="ER20" s="373"/>
      <c r="ES20" s="374"/>
      <c r="ET20" s="372">
        <f t="shared" si="7"/>
        <v>0</v>
      </c>
      <c r="EU20" s="373"/>
      <c r="EV20" s="373"/>
      <c r="EW20" s="373"/>
      <c r="EX20" s="373"/>
      <c r="EY20" s="373"/>
      <c r="EZ20" s="373"/>
      <c r="FA20" s="373"/>
      <c r="FB20" s="373"/>
      <c r="FC20" s="373"/>
      <c r="FD20" s="373"/>
      <c r="FE20" s="373"/>
      <c r="FF20" s="374"/>
    </row>
    <row r="21" spans="1:182" s="189" customFormat="1" ht="15.75" hidden="1" customHeight="1" x14ac:dyDescent="0.2">
      <c r="A21" s="404"/>
      <c r="B21" s="405"/>
      <c r="C21" s="405"/>
      <c r="D21" s="405"/>
      <c r="E21" s="405"/>
      <c r="F21" s="405"/>
      <c r="G21" s="405"/>
      <c r="H21" s="406"/>
      <c r="I21" s="407" t="s">
        <v>494</v>
      </c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  <c r="V21" s="408"/>
      <c r="W21" s="408"/>
      <c r="X21" s="408"/>
      <c r="Y21" s="408"/>
      <c r="Z21" s="408"/>
      <c r="AA21" s="408"/>
      <c r="AB21" s="408"/>
      <c r="AC21" s="408"/>
      <c r="AD21" s="408"/>
      <c r="AE21" s="408"/>
      <c r="AF21" s="408"/>
      <c r="AG21" s="408"/>
      <c r="AH21" s="408"/>
      <c r="AI21" s="408"/>
      <c r="AJ21" s="408"/>
      <c r="AK21" s="408"/>
      <c r="AL21" s="408"/>
      <c r="AM21" s="408"/>
      <c r="AN21" s="408"/>
      <c r="AO21" s="408"/>
      <c r="AP21" s="408"/>
      <c r="AQ21" s="408"/>
      <c r="AR21" s="408"/>
      <c r="AS21" s="408"/>
      <c r="AT21" s="408"/>
      <c r="AU21" s="408"/>
      <c r="AV21" s="408"/>
      <c r="AW21" s="408"/>
      <c r="AX21" s="408"/>
      <c r="AY21" s="408"/>
      <c r="AZ21" s="408"/>
      <c r="BA21" s="408"/>
      <c r="BB21" s="408"/>
      <c r="BC21" s="408"/>
      <c r="BD21" s="408"/>
      <c r="BE21" s="408"/>
      <c r="BF21" s="408"/>
      <c r="BG21" s="408"/>
      <c r="BH21" s="408"/>
      <c r="BI21" s="408"/>
      <c r="BJ21" s="408"/>
      <c r="BK21" s="408"/>
      <c r="BL21" s="408"/>
      <c r="BM21" s="408"/>
      <c r="BN21" s="408"/>
      <c r="BO21" s="408"/>
      <c r="BP21" s="408"/>
      <c r="BQ21" s="408"/>
      <c r="BR21" s="408"/>
      <c r="BS21" s="408"/>
      <c r="BT21" s="408"/>
      <c r="BU21" s="408"/>
      <c r="BV21" s="408"/>
      <c r="BW21" s="408"/>
      <c r="BX21" s="408"/>
      <c r="BY21" s="408"/>
      <c r="BZ21" s="408"/>
      <c r="CA21" s="408"/>
      <c r="CB21" s="408"/>
      <c r="CC21" s="408"/>
      <c r="CD21" s="408"/>
      <c r="CE21" s="408"/>
      <c r="CF21" s="408"/>
      <c r="CG21" s="408"/>
      <c r="CH21" s="408"/>
      <c r="CI21" s="408"/>
      <c r="CJ21" s="408"/>
      <c r="CK21" s="408"/>
      <c r="CL21" s="408"/>
      <c r="CM21" s="408"/>
      <c r="CN21" s="409" t="s">
        <v>510</v>
      </c>
      <c r="CO21" s="405"/>
      <c r="CP21" s="405"/>
      <c r="CQ21" s="405"/>
      <c r="CR21" s="405"/>
      <c r="CS21" s="405"/>
      <c r="CT21" s="405"/>
      <c r="CU21" s="406"/>
      <c r="CV21" s="404" t="s">
        <v>34</v>
      </c>
      <c r="CW21" s="405"/>
      <c r="CX21" s="405"/>
      <c r="CY21" s="405"/>
      <c r="CZ21" s="405"/>
      <c r="DA21" s="405"/>
      <c r="DB21" s="405"/>
      <c r="DC21" s="405"/>
      <c r="DD21" s="405"/>
      <c r="DE21" s="406"/>
      <c r="DF21" s="188"/>
      <c r="DG21" s="372"/>
      <c r="DH21" s="373"/>
      <c r="DI21" s="373"/>
      <c r="DJ21" s="373"/>
      <c r="DK21" s="373"/>
      <c r="DL21" s="373"/>
      <c r="DM21" s="373"/>
      <c r="DN21" s="373"/>
      <c r="DO21" s="373"/>
      <c r="DP21" s="373"/>
      <c r="DQ21" s="373"/>
      <c r="DR21" s="373"/>
      <c r="DS21" s="374"/>
      <c r="DT21" s="372"/>
      <c r="DU21" s="373"/>
      <c r="DV21" s="373"/>
      <c r="DW21" s="373"/>
      <c r="DX21" s="373"/>
      <c r="DY21" s="373"/>
      <c r="DZ21" s="373"/>
      <c r="EA21" s="373"/>
      <c r="EB21" s="373"/>
      <c r="EC21" s="373"/>
      <c r="ED21" s="373"/>
      <c r="EE21" s="373"/>
      <c r="EF21" s="374"/>
      <c r="EG21" s="372"/>
      <c r="EH21" s="373"/>
      <c r="EI21" s="373"/>
      <c r="EJ21" s="373"/>
      <c r="EK21" s="373"/>
      <c r="EL21" s="373"/>
      <c r="EM21" s="373"/>
      <c r="EN21" s="373"/>
      <c r="EO21" s="373"/>
      <c r="EP21" s="373"/>
      <c r="EQ21" s="373"/>
      <c r="ER21" s="373"/>
      <c r="ES21" s="374"/>
      <c r="ET21" s="372">
        <f t="shared" si="7"/>
        <v>0</v>
      </c>
      <c r="EU21" s="373"/>
      <c r="EV21" s="373"/>
      <c r="EW21" s="373"/>
      <c r="EX21" s="373"/>
      <c r="EY21" s="373"/>
      <c r="EZ21" s="373"/>
      <c r="FA21" s="373"/>
      <c r="FB21" s="373"/>
      <c r="FC21" s="373"/>
      <c r="FD21" s="373"/>
      <c r="FE21" s="373"/>
      <c r="FF21" s="374"/>
    </row>
    <row r="22" spans="1:182" ht="12.75" customHeight="1" x14ac:dyDescent="0.2">
      <c r="A22" s="404" t="s">
        <v>106</v>
      </c>
      <c r="B22" s="405"/>
      <c r="C22" s="405"/>
      <c r="D22" s="405"/>
      <c r="E22" s="405"/>
      <c r="F22" s="405"/>
      <c r="G22" s="405"/>
      <c r="H22" s="406"/>
      <c r="I22" s="407" t="s">
        <v>227</v>
      </c>
      <c r="J22" s="408"/>
      <c r="K22" s="408"/>
      <c r="L22" s="408"/>
      <c r="M22" s="408"/>
      <c r="N22" s="408"/>
      <c r="O22" s="408"/>
      <c r="P22" s="408"/>
      <c r="Q22" s="408"/>
      <c r="R22" s="408"/>
      <c r="S22" s="408"/>
      <c r="T22" s="408"/>
      <c r="U22" s="408"/>
      <c r="V22" s="408"/>
      <c r="W22" s="408"/>
      <c r="X22" s="408"/>
      <c r="Y22" s="408"/>
      <c r="Z22" s="408"/>
      <c r="AA22" s="408"/>
      <c r="AB22" s="408"/>
      <c r="AC22" s="408"/>
      <c r="AD22" s="408"/>
      <c r="AE22" s="408"/>
      <c r="AF22" s="408"/>
      <c r="AG22" s="408"/>
      <c r="AH22" s="408"/>
      <c r="AI22" s="408"/>
      <c r="AJ22" s="408"/>
      <c r="AK22" s="408"/>
      <c r="AL22" s="408"/>
      <c r="AM22" s="408"/>
      <c r="AN22" s="408"/>
      <c r="AO22" s="408"/>
      <c r="AP22" s="408"/>
      <c r="AQ22" s="408"/>
      <c r="AR22" s="408"/>
      <c r="AS22" s="408"/>
      <c r="AT22" s="408"/>
      <c r="AU22" s="408"/>
      <c r="AV22" s="408"/>
      <c r="AW22" s="408"/>
      <c r="AX22" s="408"/>
      <c r="AY22" s="408"/>
      <c r="AZ22" s="408"/>
      <c r="BA22" s="408"/>
      <c r="BB22" s="408"/>
      <c r="BC22" s="408"/>
      <c r="BD22" s="408"/>
      <c r="BE22" s="408"/>
      <c r="BF22" s="408"/>
      <c r="BG22" s="408"/>
      <c r="BH22" s="408"/>
      <c r="BI22" s="408"/>
      <c r="BJ22" s="408"/>
      <c r="BK22" s="408"/>
      <c r="BL22" s="408"/>
      <c r="BM22" s="408"/>
      <c r="BN22" s="408"/>
      <c r="BO22" s="408"/>
      <c r="BP22" s="408"/>
      <c r="BQ22" s="408"/>
      <c r="BR22" s="408"/>
      <c r="BS22" s="408"/>
      <c r="BT22" s="408"/>
      <c r="BU22" s="408"/>
      <c r="BV22" s="408"/>
      <c r="BW22" s="408"/>
      <c r="BX22" s="408"/>
      <c r="BY22" s="408"/>
      <c r="BZ22" s="408"/>
      <c r="CA22" s="408"/>
      <c r="CB22" s="408"/>
      <c r="CC22" s="408"/>
      <c r="CD22" s="408"/>
      <c r="CE22" s="408"/>
      <c r="CF22" s="408"/>
      <c r="CG22" s="408"/>
      <c r="CH22" s="408"/>
      <c r="CI22" s="408"/>
      <c r="CJ22" s="408"/>
      <c r="CK22" s="408"/>
      <c r="CL22" s="408"/>
      <c r="CM22" s="408"/>
      <c r="CN22" s="409" t="s">
        <v>107</v>
      </c>
      <c r="CO22" s="405"/>
      <c r="CP22" s="405"/>
      <c r="CQ22" s="405"/>
      <c r="CR22" s="405"/>
      <c r="CS22" s="405"/>
      <c r="CT22" s="405"/>
      <c r="CU22" s="406"/>
      <c r="CV22" s="404" t="s">
        <v>34</v>
      </c>
      <c r="CW22" s="405"/>
      <c r="CX22" s="405"/>
      <c r="CY22" s="405"/>
      <c r="CZ22" s="405"/>
      <c r="DA22" s="405"/>
      <c r="DB22" s="405"/>
      <c r="DC22" s="405"/>
      <c r="DD22" s="405"/>
      <c r="DE22" s="406"/>
      <c r="DF22" s="163"/>
      <c r="DG22" s="372">
        <v>0</v>
      </c>
      <c r="DH22" s="373"/>
      <c r="DI22" s="373"/>
      <c r="DJ22" s="373"/>
      <c r="DK22" s="373"/>
      <c r="DL22" s="373"/>
      <c r="DM22" s="373"/>
      <c r="DN22" s="373"/>
      <c r="DO22" s="373"/>
      <c r="DP22" s="373"/>
      <c r="DQ22" s="373"/>
      <c r="DR22" s="373"/>
      <c r="DS22" s="374"/>
      <c r="DT22" s="372">
        <v>0</v>
      </c>
      <c r="DU22" s="373"/>
      <c r="DV22" s="373"/>
      <c r="DW22" s="373"/>
      <c r="DX22" s="373"/>
      <c r="DY22" s="373"/>
      <c r="DZ22" s="373"/>
      <c r="EA22" s="373"/>
      <c r="EB22" s="373"/>
      <c r="EC22" s="373"/>
      <c r="ED22" s="373"/>
      <c r="EE22" s="373"/>
      <c r="EF22" s="374"/>
      <c r="EG22" s="372">
        <v>0</v>
      </c>
      <c r="EH22" s="373"/>
      <c r="EI22" s="373"/>
      <c r="EJ22" s="373"/>
      <c r="EK22" s="373"/>
      <c r="EL22" s="373"/>
      <c r="EM22" s="373"/>
      <c r="EN22" s="373"/>
      <c r="EO22" s="373"/>
      <c r="EP22" s="373"/>
      <c r="EQ22" s="373"/>
      <c r="ER22" s="373"/>
      <c r="ES22" s="374"/>
      <c r="ET22" s="372">
        <v>0</v>
      </c>
      <c r="EU22" s="373"/>
      <c r="EV22" s="373"/>
      <c r="EW22" s="373"/>
      <c r="EX22" s="373"/>
      <c r="EY22" s="373"/>
      <c r="EZ22" s="373"/>
      <c r="FA22" s="373"/>
      <c r="FB22" s="373"/>
      <c r="FC22" s="373"/>
      <c r="FD22" s="373"/>
      <c r="FE22" s="373"/>
      <c r="FF22" s="410"/>
    </row>
    <row r="23" spans="1:182" ht="12.75" customHeight="1" x14ac:dyDescent="0.2">
      <c r="A23" s="404" t="s">
        <v>108</v>
      </c>
      <c r="B23" s="405"/>
      <c r="C23" s="405"/>
      <c r="D23" s="405"/>
      <c r="E23" s="405"/>
      <c r="F23" s="405"/>
      <c r="G23" s="405"/>
      <c r="H23" s="406"/>
      <c r="I23" s="407" t="s">
        <v>228</v>
      </c>
      <c r="J23" s="408"/>
      <c r="K23" s="408"/>
      <c r="L23" s="408"/>
      <c r="M23" s="408"/>
      <c r="N23" s="408"/>
      <c r="O23" s="408"/>
      <c r="P23" s="408"/>
      <c r="Q23" s="408"/>
      <c r="R23" s="408"/>
      <c r="S23" s="408"/>
      <c r="T23" s="408"/>
      <c r="U23" s="408"/>
      <c r="V23" s="408"/>
      <c r="W23" s="408"/>
      <c r="X23" s="408"/>
      <c r="Y23" s="408"/>
      <c r="Z23" s="408"/>
      <c r="AA23" s="408"/>
      <c r="AB23" s="408"/>
      <c r="AC23" s="408"/>
      <c r="AD23" s="408"/>
      <c r="AE23" s="408"/>
      <c r="AF23" s="408"/>
      <c r="AG23" s="408"/>
      <c r="AH23" s="408"/>
      <c r="AI23" s="408"/>
      <c r="AJ23" s="408"/>
      <c r="AK23" s="408"/>
      <c r="AL23" s="408"/>
      <c r="AM23" s="408"/>
      <c r="AN23" s="408"/>
      <c r="AO23" s="408"/>
      <c r="AP23" s="408"/>
      <c r="AQ23" s="408"/>
      <c r="AR23" s="408"/>
      <c r="AS23" s="408"/>
      <c r="AT23" s="408"/>
      <c r="AU23" s="408"/>
      <c r="AV23" s="408"/>
      <c r="AW23" s="408"/>
      <c r="AX23" s="408"/>
      <c r="AY23" s="408"/>
      <c r="AZ23" s="408"/>
      <c r="BA23" s="408"/>
      <c r="BB23" s="408"/>
      <c r="BC23" s="408"/>
      <c r="BD23" s="408"/>
      <c r="BE23" s="408"/>
      <c r="BF23" s="408"/>
      <c r="BG23" s="408"/>
      <c r="BH23" s="408"/>
      <c r="BI23" s="408"/>
      <c r="BJ23" s="408"/>
      <c r="BK23" s="408"/>
      <c r="BL23" s="408"/>
      <c r="BM23" s="408"/>
      <c r="BN23" s="408"/>
      <c r="BO23" s="408"/>
      <c r="BP23" s="408"/>
      <c r="BQ23" s="408"/>
      <c r="BR23" s="408"/>
      <c r="BS23" s="408"/>
      <c r="BT23" s="408"/>
      <c r="BU23" s="408"/>
      <c r="BV23" s="408"/>
      <c r="BW23" s="408"/>
      <c r="BX23" s="408"/>
      <c r="BY23" s="408"/>
      <c r="BZ23" s="408"/>
      <c r="CA23" s="408"/>
      <c r="CB23" s="408"/>
      <c r="CC23" s="408"/>
      <c r="CD23" s="408"/>
      <c r="CE23" s="408"/>
      <c r="CF23" s="408"/>
      <c r="CG23" s="408"/>
      <c r="CH23" s="408"/>
      <c r="CI23" s="408"/>
      <c r="CJ23" s="408"/>
      <c r="CK23" s="408"/>
      <c r="CL23" s="408"/>
      <c r="CM23" s="408"/>
      <c r="CN23" s="409" t="s">
        <v>109</v>
      </c>
      <c r="CO23" s="405"/>
      <c r="CP23" s="405"/>
      <c r="CQ23" s="405"/>
      <c r="CR23" s="405"/>
      <c r="CS23" s="405"/>
      <c r="CT23" s="405"/>
      <c r="CU23" s="406"/>
      <c r="CV23" s="404" t="s">
        <v>34</v>
      </c>
      <c r="CW23" s="405"/>
      <c r="CX23" s="405"/>
      <c r="CY23" s="405"/>
      <c r="CZ23" s="405"/>
      <c r="DA23" s="405"/>
      <c r="DB23" s="405"/>
      <c r="DC23" s="405"/>
      <c r="DD23" s="405"/>
      <c r="DE23" s="406"/>
      <c r="DF23" s="163"/>
      <c r="DG23" s="372">
        <v>0</v>
      </c>
      <c r="DH23" s="373"/>
      <c r="DI23" s="373"/>
      <c r="DJ23" s="373"/>
      <c r="DK23" s="373"/>
      <c r="DL23" s="373"/>
      <c r="DM23" s="373"/>
      <c r="DN23" s="373"/>
      <c r="DO23" s="373"/>
      <c r="DP23" s="373"/>
      <c r="DQ23" s="373"/>
      <c r="DR23" s="373"/>
      <c r="DS23" s="374"/>
      <c r="DT23" s="372">
        <v>0</v>
      </c>
      <c r="DU23" s="373"/>
      <c r="DV23" s="373"/>
      <c r="DW23" s="373"/>
      <c r="DX23" s="373"/>
      <c r="DY23" s="373"/>
      <c r="DZ23" s="373"/>
      <c r="EA23" s="373"/>
      <c r="EB23" s="373"/>
      <c r="EC23" s="373"/>
      <c r="ED23" s="373"/>
      <c r="EE23" s="373"/>
      <c r="EF23" s="374"/>
      <c r="EG23" s="372">
        <v>0</v>
      </c>
      <c r="EH23" s="373"/>
      <c r="EI23" s="373"/>
      <c r="EJ23" s="373"/>
      <c r="EK23" s="373"/>
      <c r="EL23" s="373"/>
      <c r="EM23" s="373"/>
      <c r="EN23" s="373"/>
      <c r="EO23" s="373"/>
      <c r="EP23" s="373"/>
      <c r="EQ23" s="373"/>
      <c r="ER23" s="373"/>
      <c r="ES23" s="374"/>
      <c r="ET23" s="372">
        <v>0</v>
      </c>
      <c r="EU23" s="373"/>
      <c r="EV23" s="373"/>
      <c r="EW23" s="373"/>
      <c r="EX23" s="373"/>
      <c r="EY23" s="373"/>
      <c r="EZ23" s="373"/>
      <c r="FA23" s="373"/>
      <c r="FB23" s="373"/>
      <c r="FC23" s="373"/>
      <c r="FD23" s="373"/>
      <c r="FE23" s="373"/>
      <c r="FF23" s="410"/>
    </row>
    <row r="24" spans="1:182" s="175" customFormat="1" ht="12.75" customHeight="1" x14ac:dyDescent="0.2">
      <c r="A24" s="404"/>
      <c r="B24" s="405"/>
      <c r="C24" s="405"/>
      <c r="D24" s="405"/>
      <c r="E24" s="405"/>
      <c r="F24" s="405"/>
      <c r="G24" s="405"/>
      <c r="H24" s="406"/>
      <c r="I24" s="407" t="s">
        <v>494</v>
      </c>
      <c r="J24" s="408"/>
      <c r="K24" s="408"/>
      <c r="L24" s="408"/>
      <c r="M24" s="408"/>
      <c r="N24" s="408"/>
      <c r="O24" s="408"/>
      <c r="P24" s="408"/>
      <c r="Q24" s="408"/>
      <c r="R24" s="408"/>
      <c r="S24" s="408"/>
      <c r="T24" s="408"/>
      <c r="U24" s="408"/>
      <c r="V24" s="408"/>
      <c r="W24" s="408"/>
      <c r="X24" s="408"/>
      <c r="Y24" s="408"/>
      <c r="Z24" s="408"/>
      <c r="AA24" s="408"/>
      <c r="AB24" s="408"/>
      <c r="AC24" s="408"/>
      <c r="AD24" s="408"/>
      <c r="AE24" s="408"/>
      <c r="AF24" s="408"/>
      <c r="AG24" s="408"/>
      <c r="AH24" s="408"/>
      <c r="AI24" s="408"/>
      <c r="AJ24" s="408"/>
      <c r="AK24" s="408"/>
      <c r="AL24" s="408"/>
      <c r="AM24" s="408"/>
      <c r="AN24" s="408"/>
      <c r="AO24" s="408"/>
      <c r="AP24" s="408"/>
      <c r="AQ24" s="408"/>
      <c r="AR24" s="408"/>
      <c r="AS24" s="408"/>
      <c r="AT24" s="408"/>
      <c r="AU24" s="408"/>
      <c r="AV24" s="408"/>
      <c r="AW24" s="408"/>
      <c r="AX24" s="408"/>
      <c r="AY24" s="408"/>
      <c r="AZ24" s="408"/>
      <c r="BA24" s="408"/>
      <c r="BB24" s="408"/>
      <c r="BC24" s="408"/>
      <c r="BD24" s="408"/>
      <c r="BE24" s="408"/>
      <c r="BF24" s="408"/>
      <c r="BG24" s="408"/>
      <c r="BH24" s="408"/>
      <c r="BI24" s="408"/>
      <c r="BJ24" s="408"/>
      <c r="BK24" s="408"/>
      <c r="BL24" s="408"/>
      <c r="BM24" s="408"/>
      <c r="BN24" s="408"/>
      <c r="BO24" s="408"/>
      <c r="BP24" s="408"/>
      <c r="BQ24" s="408"/>
      <c r="BR24" s="408"/>
      <c r="BS24" s="408"/>
      <c r="BT24" s="408"/>
      <c r="BU24" s="408"/>
      <c r="BV24" s="408"/>
      <c r="BW24" s="408"/>
      <c r="BX24" s="408"/>
      <c r="BY24" s="408"/>
      <c r="BZ24" s="408"/>
      <c r="CA24" s="408"/>
      <c r="CB24" s="408"/>
      <c r="CC24" s="408"/>
      <c r="CD24" s="408"/>
      <c r="CE24" s="408"/>
      <c r="CF24" s="408"/>
      <c r="CG24" s="408"/>
      <c r="CH24" s="408"/>
      <c r="CI24" s="408"/>
      <c r="CJ24" s="408"/>
      <c r="CK24" s="408"/>
      <c r="CL24" s="408"/>
      <c r="CM24" s="408"/>
      <c r="CN24" s="409" t="s">
        <v>498</v>
      </c>
      <c r="CO24" s="405"/>
      <c r="CP24" s="405"/>
      <c r="CQ24" s="405"/>
      <c r="CR24" s="405"/>
      <c r="CS24" s="405"/>
      <c r="CT24" s="405"/>
      <c r="CU24" s="406"/>
      <c r="CV24" s="404" t="s">
        <v>34</v>
      </c>
      <c r="CW24" s="405"/>
      <c r="CX24" s="405"/>
      <c r="CY24" s="405"/>
      <c r="CZ24" s="405"/>
      <c r="DA24" s="405"/>
      <c r="DB24" s="405"/>
      <c r="DC24" s="405"/>
      <c r="DD24" s="405"/>
      <c r="DE24" s="406"/>
      <c r="DF24" s="174"/>
      <c r="DG24" s="372">
        <v>0</v>
      </c>
      <c r="DH24" s="373"/>
      <c r="DI24" s="373"/>
      <c r="DJ24" s="373"/>
      <c r="DK24" s="373"/>
      <c r="DL24" s="373"/>
      <c r="DM24" s="373"/>
      <c r="DN24" s="373"/>
      <c r="DO24" s="373"/>
      <c r="DP24" s="373"/>
      <c r="DQ24" s="373"/>
      <c r="DR24" s="373"/>
      <c r="DS24" s="374"/>
      <c r="DT24" s="372">
        <v>0</v>
      </c>
      <c r="DU24" s="373"/>
      <c r="DV24" s="373"/>
      <c r="DW24" s="373"/>
      <c r="DX24" s="373"/>
      <c r="DY24" s="373"/>
      <c r="DZ24" s="373"/>
      <c r="EA24" s="373"/>
      <c r="EB24" s="373"/>
      <c r="EC24" s="373"/>
      <c r="ED24" s="373"/>
      <c r="EE24" s="373"/>
      <c r="EF24" s="374"/>
      <c r="EG24" s="372">
        <v>0</v>
      </c>
      <c r="EH24" s="373"/>
      <c r="EI24" s="373"/>
      <c r="EJ24" s="373"/>
      <c r="EK24" s="373"/>
      <c r="EL24" s="373"/>
      <c r="EM24" s="373"/>
      <c r="EN24" s="373"/>
      <c r="EO24" s="373"/>
      <c r="EP24" s="373"/>
      <c r="EQ24" s="373"/>
      <c r="ER24" s="373"/>
      <c r="ES24" s="374"/>
      <c r="ET24" s="372">
        <v>0</v>
      </c>
      <c r="EU24" s="373"/>
      <c r="EV24" s="373"/>
      <c r="EW24" s="373"/>
      <c r="EX24" s="373"/>
      <c r="EY24" s="373"/>
      <c r="EZ24" s="373"/>
      <c r="FA24" s="373"/>
      <c r="FB24" s="373"/>
      <c r="FC24" s="373"/>
      <c r="FD24" s="373"/>
      <c r="FE24" s="373"/>
      <c r="FF24" s="410"/>
    </row>
    <row r="25" spans="1:182" ht="12.75" x14ac:dyDescent="0.2">
      <c r="A25" s="404" t="s">
        <v>110</v>
      </c>
      <c r="B25" s="405"/>
      <c r="C25" s="405"/>
      <c r="D25" s="405"/>
      <c r="E25" s="405"/>
      <c r="F25" s="405"/>
      <c r="G25" s="405"/>
      <c r="H25" s="406"/>
      <c r="I25" s="407" t="s">
        <v>111</v>
      </c>
      <c r="J25" s="408"/>
      <c r="K25" s="408"/>
      <c r="L25" s="408"/>
      <c r="M25" s="408"/>
      <c r="N25" s="408"/>
      <c r="O25" s="408"/>
      <c r="P25" s="408"/>
      <c r="Q25" s="408"/>
      <c r="R25" s="408"/>
      <c r="S25" s="408"/>
      <c r="T25" s="408"/>
      <c r="U25" s="408"/>
      <c r="V25" s="408"/>
      <c r="W25" s="408"/>
      <c r="X25" s="408"/>
      <c r="Y25" s="408"/>
      <c r="Z25" s="408"/>
      <c r="AA25" s="408"/>
      <c r="AB25" s="408"/>
      <c r="AC25" s="408"/>
      <c r="AD25" s="408"/>
      <c r="AE25" s="408"/>
      <c r="AF25" s="408"/>
      <c r="AG25" s="408"/>
      <c r="AH25" s="408"/>
      <c r="AI25" s="408"/>
      <c r="AJ25" s="408"/>
      <c r="AK25" s="408"/>
      <c r="AL25" s="408"/>
      <c r="AM25" s="408"/>
      <c r="AN25" s="408"/>
      <c r="AO25" s="408"/>
      <c r="AP25" s="408"/>
      <c r="AQ25" s="408"/>
      <c r="AR25" s="408"/>
      <c r="AS25" s="408"/>
      <c r="AT25" s="408"/>
      <c r="AU25" s="408"/>
      <c r="AV25" s="408"/>
      <c r="AW25" s="408"/>
      <c r="AX25" s="408"/>
      <c r="AY25" s="408"/>
      <c r="AZ25" s="408"/>
      <c r="BA25" s="408"/>
      <c r="BB25" s="408"/>
      <c r="BC25" s="408"/>
      <c r="BD25" s="408"/>
      <c r="BE25" s="408"/>
      <c r="BF25" s="408"/>
      <c r="BG25" s="408"/>
      <c r="BH25" s="408"/>
      <c r="BI25" s="408"/>
      <c r="BJ25" s="408"/>
      <c r="BK25" s="408"/>
      <c r="BL25" s="408"/>
      <c r="BM25" s="408"/>
      <c r="BN25" s="408"/>
      <c r="BO25" s="408"/>
      <c r="BP25" s="408"/>
      <c r="BQ25" s="408"/>
      <c r="BR25" s="408"/>
      <c r="BS25" s="408"/>
      <c r="BT25" s="408"/>
      <c r="BU25" s="408"/>
      <c r="BV25" s="408"/>
      <c r="BW25" s="408"/>
      <c r="BX25" s="408"/>
      <c r="BY25" s="408"/>
      <c r="BZ25" s="408"/>
      <c r="CA25" s="408"/>
      <c r="CB25" s="408"/>
      <c r="CC25" s="408"/>
      <c r="CD25" s="408"/>
      <c r="CE25" s="408"/>
      <c r="CF25" s="408"/>
      <c r="CG25" s="408"/>
      <c r="CH25" s="408"/>
      <c r="CI25" s="408"/>
      <c r="CJ25" s="408"/>
      <c r="CK25" s="408"/>
      <c r="CL25" s="408"/>
      <c r="CM25" s="408"/>
      <c r="CN25" s="409" t="s">
        <v>112</v>
      </c>
      <c r="CO25" s="405"/>
      <c r="CP25" s="405"/>
      <c r="CQ25" s="405"/>
      <c r="CR25" s="405"/>
      <c r="CS25" s="405"/>
      <c r="CT25" s="405"/>
      <c r="CU25" s="406"/>
      <c r="CV25" s="404" t="s">
        <v>34</v>
      </c>
      <c r="CW25" s="405"/>
      <c r="CX25" s="405"/>
      <c r="CY25" s="405"/>
      <c r="CZ25" s="405"/>
      <c r="DA25" s="405"/>
      <c r="DB25" s="405"/>
      <c r="DC25" s="405"/>
      <c r="DD25" s="405"/>
      <c r="DE25" s="406"/>
      <c r="DF25" s="163"/>
      <c r="DG25" s="372">
        <v>0</v>
      </c>
      <c r="DH25" s="373"/>
      <c r="DI25" s="373"/>
      <c r="DJ25" s="373"/>
      <c r="DK25" s="373"/>
      <c r="DL25" s="373"/>
      <c r="DM25" s="373"/>
      <c r="DN25" s="373"/>
      <c r="DO25" s="373"/>
      <c r="DP25" s="373"/>
      <c r="DQ25" s="373"/>
      <c r="DR25" s="373"/>
      <c r="DS25" s="374"/>
      <c r="DT25" s="372">
        <v>0</v>
      </c>
      <c r="DU25" s="373"/>
      <c r="DV25" s="373"/>
      <c r="DW25" s="373"/>
      <c r="DX25" s="373"/>
      <c r="DY25" s="373"/>
      <c r="DZ25" s="373"/>
      <c r="EA25" s="373"/>
      <c r="EB25" s="373"/>
      <c r="EC25" s="373"/>
      <c r="ED25" s="373"/>
      <c r="EE25" s="373"/>
      <c r="EF25" s="374"/>
      <c r="EG25" s="372">
        <v>0</v>
      </c>
      <c r="EH25" s="373"/>
      <c r="EI25" s="373"/>
      <c r="EJ25" s="373"/>
      <c r="EK25" s="373"/>
      <c r="EL25" s="373"/>
      <c r="EM25" s="373"/>
      <c r="EN25" s="373"/>
      <c r="EO25" s="373"/>
      <c r="EP25" s="373"/>
      <c r="EQ25" s="373"/>
      <c r="ER25" s="373"/>
      <c r="ES25" s="374"/>
      <c r="ET25" s="372">
        <v>0</v>
      </c>
      <c r="EU25" s="373"/>
      <c r="EV25" s="373"/>
      <c r="EW25" s="373"/>
      <c r="EX25" s="373"/>
      <c r="EY25" s="373"/>
      <c r="EZ25" s="373"/>
      <c r="FA25" s="373"/>
      <c r="FB25" s="373"/>
      <c r="FC25" s="373"/>
      <c r="FD25" s="373"/>
      <c r="FE25" s="373"/>
      <c r="FF25" s="410"/>
      <c r="FR25" s="33"/>
    </row>
    <row r="26" spans="1:182" ht="16.5" customHeight="1" x14ac:dyDescent="0.2">
      <c r="A26" s="404" t="s">
        <v>113</v>
      </c>
      <c r="B26" s="405"/>
      <c r="C26" s="405"/>
      <c r="D26" s="405"/>
      <c r="E26" s="405"/>
      <c r="F26" s="405"/>
      <c r="G26" s="405"/>
      <c r="H26" s="406"/>
      <c r="I26" s="407" t="s">
        <v>224</v>
      </c>
      <c r="J26" s="408"/>
      <c r="K26" s="408"/>
      <c r="L26" s="408"/>
      <c r="M26" s="408"/>
      <c r="N26" s="408"/>
      <c r="O26" s="408"/>
      <c r="P26" s="408"/>
      <c r="Q26" s="408"/>
      <c r="R26" s="408"/>
      <c r="S26" s="408"/>
      <c r="T26" s="408"/>
      <c r="U26" s="408"/>
      <c r="V26" s="408"/>
      <c r="W26" s="408"/>
      <c r="X26" s="408"/>
      <c r="Y26" s="408"/>
      <c r="Z26" s="408"/>
      <c r="AA26" s="408"/>
      <c r="AB26" s="408"/>
      <c r="AC26" s="408"/>
      <c r="AD26" s="408"/>
      <c r="AE26" s="408"/>
      <c r="AF26" s="408"/>
      <c r="AG26" s="408"/>
      <c r="AH26" s="408"/>
      <c r="AI26" s="408"/>
      <c r="AJ26" s="408"/>
      <c r="AK26" s="408"/>
      <c r="AL26" s="408"/>
      <c r="AM26" s="408"/>
      <c r="AN26" s="408"/>
      <c r="AO26" s="408"/>
      <c r="AP26" s="408"/>
      <c r="AQ26" s="408"/>
      <c r="AR26" s="408"/>
      <c r="AS26" s="408"/>
      <c r="AT26" s="408"/>
      <c r="AU26" s="408"/>
      <c r="AV26" s="408"/>
      <c r="AW26" s="408"/>
      <c r="AX26" s="408"/>
      <c r="AY26" s="408"/>
      <c r="AZ26" s="408"/>
      <c r="BA26" s="408"/>
      <c r="BB26" s="408"/>
      <c r="BC26" s="408"/>
      <c r="BD26" s="408"/>
      <c r="BE26" s="408"/>
      <c r="BF26" s="408"/>
      <c r="BG26" s="408"/>
      <c r="BH26" s="408"/>
      <c r="BI26" s="408"/>
      <c r="BJ26" s="408"/>
      <c r="BK26" s="408"/>
      <c r="BL26" s="408"/>
      <c r="BM26" s="408"/>
      <c r="BN26" s="408"/>
      <c r="BO26" s="408"/>
      <c r="BP26" s="408"/>
      <c r="BQ26" s="408"/>
      <c r="BR26" s="408"/>
      <c r="BS26" s="408"/>
      <c r="BT26" s="408"/>
      <c r="BU26" s="408"/>
      <c r="BV26" s="408"/>
      <c r="BW26" s="408"/>
      <c r="BX26" s="408"/>
      <c r="BY26" s="408"/>
      <c r="BZ26" s="408"/>
      <c r="CA26" s="408"/>
      <c r="CB26" s="408"/>
      <c r="CC26" s="408"/>
      <c r="CD26" s="408"/>
      <c r="CE26" s="408"/>
      <c r="CF26" s="408"/>
      <c r="CG26" s="408"/>
      <c r="CH26" s="408"/>
      <c r="CI26" s="408"/>
      <c r="CJ26" s="408"/>
      <c r="CK26" s="408"/>
      <c r="CL26" s="408"/>
      <c r="CM26" s="408"/>
      <c r="CN26" s="409" t="s">
        <v>114</v>
      </c>
      <c r="CO26" s="405"/>
      <c r="CP26" s="405"/>
      <c r="CQ26" s="405"/>
      <c r="CR26" s="405"/>
      <c r="CS26" s="405"/>
      <c r="CT26" s="405"/>
      <c r="CU26" s="406"/>
      <c r="CV26" s="404" t="s">
        <v>34</v>
      </c>
      <c r="CW26" s="405"/>
      <c r="CX26" s="405"/>
      <c r="CY26" s="405"/>
      <c r="CZ26" s="405"/>
      <c r="DA26" s="405"/>
      <c r="DB26" s="405"/>
      <c r="DC26" s="405"/>
      <c r="DD26" s="405"/>
      <c r="DE26" s="406"/>
      <c r="DF26" s="163"/>
      <c r="DG26" s="372">
        <v>0</v>
      </c>
      <c r="DH26" s="373"/>
      <c r="DI26" s="373"/>
      <c r="DJ26" s="373"/>
      <c r="DK26" s="373"/>
      <c r="DL26" s="373"/>
      <c r="DM26" s="373"/>
      <c r="DN26" s="373"/>
      <c r="DO26" s="373"/>
      <c r="DP26" s="373"/>
      <c r="DQ26" s="373"/>
      <c r="DR26" s="373"/>
      <c r="DS26" s="374"/>
      <c r="DT26" s="372">
        <v>0</v>
      </c>
      <c r="DU26" s="373"/>
      <c r="DV26" s="373"/>
      <c r="DW26" s="373"/>
      <c r="DX26" s="373"/>
      <c r="DY26" s="373"/>
      <c r="DZ26" s="373"/>
      <c r="EA26" s="373"/>
      <c r="EB26" s="373"/>
      <c r="EC26" s="373"/>
      <c r="ED26" s="373"/>
      <c r="EE26" s="373"/>
      <c r="EF26" s="374"/>
      <c r="EG26" s="372">
        <v>0</v>
      </c>
      <c r="EH26" s="373"/>
      <c r="EI26" s="373"/>
      <c r="EJ26" s="373"/>
      <c r="EK26" s="373"/>
      <c r="EL26" s="373"/>
      <c r="EM26" s="373"/>
      <c r="EN26" s="373"/>
      <c r="EO26" s="373"/>
      <c r="EP26" s="373"/>
      <c r="EQ26" s="373"/>
      <c r="ER26" s="373"/>
      <c r="ES26" s="374"/>
      <c r="ET26" s="372">
        <v>0</v>
      </c>
      <c r="EU26" s="373"/>
      <c r="EV26" s="373"/>
      <c r="EW26" s="373"/>
      <c r="EX26" s="373"/>
      <c r="EY26" s="373"/>
      <c r="EZ26" s="373"/>
      <c r="FA26" s="373"/>
      <c r="FB26" s="373"/>
      <c r="FC26" s="373"/>
      <c r="FD26" s="373"/>
      <c r="FE26" s="373"/>
      <c r="FF26" s="410"/>
      <c r="FR26" s="33"/>
    </row>
    <row r="27" spans="1:182" ht="12.75" customHeight="1" x14ac:dyDescent="0.2">
      <c r="A27" s="404" t="s">
        <v>115</v>
      </c>
      <c r="B27" s="405"/>
      <c r="C27" s="405"/>
      <c r="D27" s="405"/>
      <c r="E27" s="405"/>
      <c r="F27" s="405"/>
      <c r="G27" s="405"/>
      <c r="H27" s="406"/>
      <c r="I27" s="407" t="s">
        <v>227</v>
      </c>
      <c r="J27" s="408"/>
      <c r="K27" s="408"/>
      <c r="L27" s="408"/>
      <c r="M27" s="408"/>
      <c r="N27" s="408"/>
      <c r="O27" s="408"/>
      <c r="P27" s="408"/>
      <c r="Q27" s="408"/>
      <c r="R27" s="408"/>
      <c r="S27" s="408"/>
      <c r="T27" s="408"/>
      <c r="U27" s="408"/>
      <c r="V27" s="408"/>
      <c r="W27" s="408"/>
      <c r="X27" s="408"/>
      <c r="Y27" s="408"/>
      <c r="Z27" s="408"/>
      <c r="AA27" s="408"/>
      <c r="AB27" s="408"/>
      <c r="AC27" s="408"/>
      <c r="AD27" s="408"/>
      <c r="AE27" s="408"/>
      <c r="AF27" s="408"/>
      <c r="AG27" s="408"/>
      <c r="AH27" s="408"/>
      <c r="AI27" s="408"/>
      <c r="AJ27" s="408"/>
      <c r="AK27" s="408"/>
      <c r="AL27" s="408"/>
      <c r="AM27" s="408"/>
      <c r="AN27" s="408"/>
      <c r="AO27" s="408"/>
      <c r="AP27" s="408"/>
      <c r="AQ27" s="408"/>
      <c r="AR27" s="408"/>
      <c r="AS27" s="408"/>
      <c r="AT27" s="408"/>
      <c r="AU27" s="408"/>
      <c r="AV27" s="408"/>
      <c r="AW27" s="408"/>
      <c r="AX27" s="408"/>
      <c r="AY27" s="408"/>
      <c r="AZ27" s="408"/>
      <c r="BA27" s="408"/>
      <c r="BB27" s="408"/>
      <c r="BC27" s="408"/>
      <c r="BD27" s="408"/>
      <c r="BE27" s="408"/>
      <c r="BF27" s="408"/>
      <c r="BG27" s="408"/>
      <c r="BH27" s="408"/>
      <c r="BI27" s="408"/>
      <c r="BJ27" s="408"/>
      <c r="BK27" s="408"/>
      <c r="BL27" s="408"/>
      <c r="BM27" s="408"/>
      <c r="BN27" s="408"/>
      <c r="BO27" s="408"/>
      <c r="BP27" s="408"/>
      <c r="BQ27" s="408"/>
      <c r="BR27" s="408"/>
      <c r="BS27" s="408"/>
      <c r="BT27" s="408"/>
      <c r="BU27" s="408"/>
      <c r="BV27" s="408"/>
      <c r="BW27" s="408"/>
      <c r="BX27" s="408"/>
      <c r="BY27" s="408"/>
      <c r="BZ27" s="408"/>
      <c r="CA27" s="408"/>
      <c r="CB27" s="408"/>
      <c r="CC27" s="408"/>
      <c r="CD27" s="408"/>
      <c r="CE27" s="408"/>
      <c r="CF27" s="408"/>
      <c r="CG27" s="408"/>
      <c r="CH27" s="408"/>
      <c r="CI27" s="408"/>
      <c r="CJ27" s="408"/>
      <c r="CK27" s="408"/>
      <c r="CL27" s="408"/>
      <c r="CM27" s="408"/>
      <c r="CN27" s="409" t="s">
        <v>116</v>
      </c>
      <c r="CO27" s="405"/>
      <c r="CP27" s="405"/>
      <c r="CQ27" s="405"/>
      <c r="CR27" s="405"/>
      <c r="CS27" s="405"/>
      <c r="CT27" s="405"/>
      <c r="CU27" s="406"/>
      <c r="CV27" s="404" t="s">
        <v>34</v>
      </c>
      <c r="CW27" s="405"/>
      <c r="CX27" s="405"/>
      <c r="CY27" s="405"/>
      <c r="CZ27" s="405"/>
      <c r="DA27" s="405"/>
      <c r="DB27" s="405"/>
      <c r="DC27" s="405"/>
      <c r="DD27" s="405"/>
      <c r="DE27" s="406"/>
      <c r="DF27" s="163"/>
      <c r="DG27" s="372">
        <v>0</v>
      </c>
      <c r="DH27" s="373"/>
      <c r="DI27" s="373"/>
      <c r="DJ27" s="373"/>
      <c r="DK27" s="373"/>
      <c r="DL27" s="373"/>
      <c r="DM27" s="373"/>
      <c r="DN27" s="373"/>
      <c r="DO27" s="373"/>
      <c r="DP27" s="373"/>
      <c r="DQ27" s="373"/>
      <c r="DR27" s="373"/>
      <c r="DS27" s="374"/>
      <c r="DT27" s="372">
        <v>0</v>
      </c>
      <c r="DU27" s="373"/>
      <c r="DV27" s="373"/>
      <c r="DW27" s="373"/>
      <c r="DX27" s="373"/>
      <c r="DY27" s="373"/>
      <c r="DZ27" s="373"/>
      <c r="EA27" s="373"/>
      <c r="EB27" s="373"/>
      <c r="EC27" s="373"/>
      <c r="ED27" s="373"/>
      <c r="EE27" s="373"/>
      <c r="EF27" s="374"/>
      <c r="EG27" s="372">
        <v>0</v>
      </c>
      <c r="EH27" s="373"/>
      <c r="EI27" s="373"/>
      <c r="EJ27" s="373"/>
      <c r="EK27" s="373"/>
      <c r="EL27" s="373"/>
      <c r="EM27" s="373"/>
      <c r="EN27" s="373"/>
      <c r="EO27" s="373"/>
      <c r="EP27" s="373"/>
      <c r="EQ27" s="373"/>
      <c r="ER27" s="373"/>
      <c r="ES27" s="374"/>
      <c r="ET27" s="372">
        <v>0</v>
      </c>
      <c r="EU27" s="373"/>
      <c r="EV27" s="373"/>
      <c r="EW27" s="373"/>
      <c r="EX27" s="373"/>
      <c r="EY27" s="373"/>
      <c r="EZ27" s="373"/>
      <c r="FA27" s="373"/>
      <c r="FB27" s="373"/>
      <c r="FC27" s="373"/>
      <c r="FD27" s="373"/>
      <c r="FE27" s="373"/>
      <c r="FF27" s="410"/>
    </row>
    <row r="28" spans="1:182" ht="13.5" thickBot="1" x14ac:dyDescent="0.25">
      <c r="A28" s="404" t="s">
        <v>117</v>
      </c>
      <c r="B28" s="405"/>
      <c r="C28" s="405"/>
      <c r="D28" s="405"/>
      <c r="E28" s="405"/>
      <c r="F28" s="405"/>
      <c r="G28" s="405"/>
      <c r="H28" s="406"/>
      <c r="I28" s="407" t="s">
        <v>118</v>
      </c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8"/>
      <c r="X28" s="408"/>
      <c r="Y28" s="408"/>
      <c r="Z28" s="408"/>
      <c r="AA28" s="408"/>
      <c r="AB28" s="408"/>
      <c r="AC28" s="408"/>
      <c r="AD28" s="408"/>
      <c r="AE28" s="408"/>
      <c r="AF28" s="408"/>
      <c r="AG28" s="408"/>
      <c r="AH28" s="408"/>
      <c r="AI28" s="408"/>
      <c r="AJ28" s="408"/>
      <c r="AK28" s="408"/>
      <c r="AL28" s="408"/>
      <c r="AM28" s="408"/>
      <c r="AN28" s="408"/>
      <c r="AO28" s="408"/>
      <c r="AP28" s="408"/>
      <c r="AQ28" s="408"/>
      <c r="AR28" s="408"/>
      <c r="AS28" s="408"/>
      <c r="AT28" s="408"/>
      <c r="AU28" s="408"/>
      <c r="AV28" s="408"/>
      <c r="AW28" s="408"/>
      <c r="AX28" s="408"/>
      <c r="AY28" s="408"/>
      <c r="AZ28" s="408"/>
      <c r="BA28" s="408"/>
      <c r="BB28" s="408"/>
      <c r="BC28" s="408"/>
      <c r="BD28" s="408"/>
      <c r="BE28" s="408"/>
      <c r="BF28" s="408"/>
      <c r="BG28" s="408"/>
      <c r="BH28" s="408"/>
      <c r="BI28" s="408"/>
      <c r="BJ28" s="408"/>
      <c r="BK28" s="408"/>
      <c r="BL28" s="408"/>
      <c r="BM28" s="408"/>
      <c r="BN28" s="408"/>
      <c r="BO28" s="408"/>
      <c r="BP28" s="408"/>
      <c r="BQ28" s="408"/>
      <c r="BR28" s="408"/>
      <c r="BS28" s="408"/>
      <c r="BT28" s="408"/>
      <c r="BU28" s="408"/>
      <c r="BV28" s="408"/>
      <c r="BW28" s="408"/>
      <c r="BX28" s="408"/>
      <c r="BY28" s="408"/>
      <c r="BZ28" s="408"/>
      <c r="CA28" s="408"/>
      <c r="CB28" s="408"/>
      <c r="CC28" s="408"/>
      <c r="CD28" s="408"/>
      <c r="CE28" s="408"/>
      <c r="CF28" s="408"/>
      <c r="CG28" s="408"/>
      <c r="CH28" s="408"/>
      <c r="CI28" s="408"/>
      <c r="CJ28" s="408"/>
      <c r="CK28" s="408"/>
      <c r="CL28" s="408"/>
      <c r="CM28" s="408"/>
      <c r="CN28" s="423" t="s">
        <v>119</v>
      </c>
      <c r="CO28" s="424"/>
      <c r="CP28" s="424"/>
      <c r="CQ28" s="424"/>
      <c r="CR28" s="424"/>
      <c r="CS28" s="424"/>
      <c r="CT28" s="424"/>
      <c r="CU28" s="425"/>
      <c r="CV28" s="426" t="s">
        <v>34</v>
      </c>
      <c r="CW28" s="424"/>
      <c r="CX28" s="424"/>
      <c r="CY28" s="424"/>
      <c r="CZ28" s="424"/>
      <c r="DA28" s="424"/>
      <c r="DB28" s="424"/>
      <c r="DC28" s="424"/>
      <c r="DD28" s="424"/>
      <c r="DE28" s="425"/>
      <c r="DF28" s="165"/>
      <c r="DG28" s="419">
        <f>'стр.1_4 (2)'!J61</f>
        <v>1617846.88</v>
      </c>
      <c r="DH28" s="420"/>
      <c r="DI28" s="420"/>
      <c r="DJ28" s="420"/>
      <c r="DK28" s="420"/>
      <c r="DL28" s="420"/>
      <c r="DM28" s="420"/>
      <c r="DN28" s="420"/>
      <c r="DO28" s="420"/>
      <c r="DP28" s="420"/>
      <c r="DQ28" s="420"/>
      <c r="DR28" s="420"/>
      <c r="DS28" s="421"/>
      <c r="DT28" s="419">
        <f>'стр.1_4 (2)'!N61</f>
        <v>1617846.88</v>
      </c>
      <c r="DU28" s="420"/>
      <c r="DV28" s="420"/>
      <c r="DW28" s="420"/>
      <c r="DX28" s="420"/>
      <c r="DY28" s="420"/>
      <c r="DZ28" s="420"/>
      <c r="EA28" s="420"/>
      <c r="EB28" s="420"/>
      <c r="EC28" s="420"/>
      <c r="ED28" s="420"/>
      <c r="EE28" s="420"/>
      <c r="EF28" s="421"/>
      <c r="EG28" s="419">
        <f>'стр.1_4 (2)'!U61</f>
        <v>1617846.88</v>
      </c>
      <c r="EH28" s="420"/>
      <c r="EI28" s="420"/>
      <c r="EJ28" s="420"/>
      <c r="EK28" s="420"/>
      <c r="EL28" s="420"/>
      <c r="EM28" s="420"/>
      <c r="EN28" s="420"/>
      <c r="EO28" s="420"/>
      <c r="EP28" s="420"/>
      <c r="EQ28" s="420"/>
      <c r="ER28" s="420"/>
      <c r="ES28" s="421"/>
      <c r="ET28" s="419">
        <v>0</v>
      </c>
      <c r="EU28" s="420"/>
      <c r="EV28" s="420"/>
      <c r="EW28" s="420"/>
      <c r="EX28" s="420"/>
      <c r="EY28" s="420"/>
      <c r="EZ28" s="420"/>
      <c r="FA28" s="420"/>
      <c r="FB28" s="420"/>
      <c r="FC28" s="420"/>
      <c r="FD28" s="420"/>
      <c r="FE28" s="420"/>
      <c r="FF28" s="422"/>
    </row>
    <row r="29" spans="1:182" ht="17.25" customHeight="1" thickBot="1" x14ac:dyDescent="0.25">
      <c r="A29" s="404" t="s">
        <v>120</v>
      </c>
      <c r="B29" s="405"/>
      <c r="C29" s="405"/>
      <c r="D29" s="405"/>
      <c r="E29" s="405"/>
      <c r="F29" s="405"/>
      <c r="G29" s="405"/>
      <c r="H29" s="406"/>
      <c r="I29" s="407" t="s">
        <v>224</v>
      </c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8"/>
      <c r="X29" s="408"/>
      <c r="Y29" s="408"/>
      <c r="Z29" s="408"/>
      <c r="AA29" s="408"/>
      <c r="AB29" s="408"/>
      <c r="AC29" s="408"/>
      <c r="AD29" s="408"/>
      <c r="AE29" s="408"/>
      <c r="AF29" s="408"/>
      <c r="AG29" s="408"/>
      <c r="AH29" s="408"/>
      <c r="AI29" s="408"/>
      <c r="AJ29" s="408"/>
      <c r="AK29" s="408"/>
      <c r="AL29" s="408"/>
      <c r="AM29" s="408"/>
      <c r="AN29" s="408"/>
      <c r="AO29" s="408"/>
      <c r="AP29" s="408"/>
      <c r="AQ29" s="408"/>
      <c r="AR29" s="408"/>
      <c r="AS29" s="408"/>
      <c r="AT29" s="408"/>
      <c r="AU29" s="408"/>
      <c r="AV29" s="408"/>
      <c r="AW29" s="408"/>
      <c r="AX29" s="408"/>
      <c r="AY29" s="408"/>
      <c r="AZ29" s="408"/>
      <c r="BA29" s="408"/>
      <c r="BB29" s="408"/>
      <c r="BC29" s="408"/>
      <c r="BD29" s="408"/>
      <c r="BE29" s="408"/>
      <c r="BF29" s="408"/>
      <c r="BG29" s="408"/>
      <c r="BH29" s="408"/>
      <c r="BI29" s="408"/>
      <c r="BJ29" s="408"/>
      <c r="BK29" s="408"/>
      <c r="BL29" s="408"/>
      <c r="BM29" s="408"/>
      <c r="BN29" s="408"/>
      <c r="BO29" s="408"/>
      <c r="BP29" s="408"/>
      <c r="BQ29" s="408"/>
      <c r="BR29" s="408"/>
      <c r="BS29" s="408"/>
      <c r="BT29" s="408"/>
      <c r="BU29" s="408"/>
      <c r="BV29" s="408"/>
      <c r="BW29" s="408"/>
      <c r="BX29" s="408"/>
      <c r="BY29" s="408"/>
      <c r="BZ29" s="408"/>
      <c r="CA29" s="408"/>
      <c r="CB29" s="408"/>
      <c r="CC29" s="408"/>
      <c r="CD29" s="408"/>
      <c r="CE29" s="408"/>
      <c r="CF29" s="408"/>
      <c r="CG29" s="408"/>
      <c r="CH29" s="408"/>
      <c r="CI29" s="408"/>
      <c r="CJ29" s="408"/>
      <c r="CK29" s="408"/>
      <c r="CL29" s="408"/>
      <c r="CM29" s="408"/>
      <c r="CN29" s="412" t="s">
        <v>121</v>
      </c>
      <c r="CO29" s="413"/>
      <c r="CP29" s="413"/>
      <c r="CQ29" s="413"/>
      <c r="CR29" s="413"/>
      <c r="CS29" s="413"/>
      <c r="CT29" s="413"/>
      <c r="CU29" s="414"/>
      <c r="CV29" s="415" t="s">
        <v>34</v>
      </c>
      <c r="CW29" s="413"/>
      <c r="CX29" s="413"/>
      <c r="CY29" s="413"/>
      <c r="CZ29" s="413"/>
      <c r="DA29" s="413"/>
      <c r="DB29" s="413"/>
      <c r="DC29" s="413"/>
      <c r="DD29" s="413"/>
      <c r="DE29" s="414"/>
      <c r="DF29" s="161"/>
      <c r="DG29" s="416"/>
      <c r="DH29" s="417"/>
      <c r="DI29" s="417"/>
      <c r="DJ29" s="417"/>
      <c r="DK29" s="417"/>
      <c r="DL29" s="417"/>
      <c r="DM29" s="417"/>
      <c r="DN29" s="417"/>
      <c r="DO29" s="417"/>
      <c r="DP29" s="417"/>
      <c r="DQ29" s="417"/>
      <c r="DR29" s="417"/>
      <c r="DS29" s="418"/>
      <c r="DT29" s="416"/>
      <c r="DU29" s="417"/>
      <c r="DV29" s="417"/>
      <c r="DW29" s="417"/>
      <c r="DX29" s="417"/>
      <c r="DY29" s="417"/>
      <c r="DZ29" s="417"/>
      <c r="EA29" s="417"/>
      <c r="EB29" s="417"/>
      <c r="EC29" s="417"/>
      <c r="ED29" s="417"/>
      <c r="EE29" s="417"/>
      <c r="EF29" s="418"/>
      <c r="EG29" s="416"/>
      <c r="EH29" s="417"/>
      <c r="EI29" s="417"/>
      <c r="EJ29" s="417"/>
      <c r="EK29" s="417"/>
      <c r="EL29" s="417"/>
      <c r="EM29" s="417"/>
      <c r="EN29" s="417"/>
      <c r="EO29" s="417"/>
      <c r="EP29" s="417"/>
      <c r="EQ29" s="417"/>
      <c r="ER29" s="417"/>
      <c r="ES29" s="418"/>
      <c r="ET29" s="416">
        <f t="shared" ref="ET29:ET30" si="8">ET28</f>
        <v>0</v>
      </c>
      <c r="EU29" s="417"/>
      <c r="EV29" s="417"/>
      <c r="EW29" s="417"/>
      <c r="EX29" s="417"/>
      <c r="EY29" s="417"/>
      <c r="EZ29" s="417"/>
      <c r="FA29" s="417"/>
      <c r="FB29" s="417"/>
      <c r="FC29" s="417"/>
      <c r="FD29" s="417"/>
      <c r="FE29" s="417"/>
      <c r="FF29" s="418"/>
      <c r="FZ29" s="33"/>
    </row>
    <row r="30" spans="1:182" s="175" customFormat="1" ht="17.25" customHeight="1" x14ac:dyDescent="0.2">
      <c r="A30" s="404"/>
      <c r="B30" s="405"/>
      <c r="C30" s="405"/>
      <c r="D30" s="405"/>
      <c r="E30" s="405"/>
      <c r="F30" s="405"/>
      <c r="G30" s="405"/>
      <c r="H30" s="406"/>
      <c r="I30" s="407" t="s">
        <v>494</v>
      </c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  <c r="AA30" s="408"/>
      <c r="AB30" s="408"/>
      <c r="AC30" s="408"/>
      <c r="AD30" s="408"/>
      <c r="AE30" s="408"/>
      <c r="AF30" s="408"/>
      <c r="AG30" s="408"/>
      <c r="AH30" s="408"/>
      <c r="AI30" s="408"/>
      <c r="AJ30" s="408"/>
      <c r="AK30" s="408"/>
      <c r="AL30" s="408"/>
      <c r="AM30" s="408"/>
      <c r="AN30" s="408"/>
      <c r="AO30" s="408"/>
      <c r="AP30" s="408"/>
      <c r="AQ30" s="408"/>
      <c r="AR30" s="408"/>
      <c r="AS30" s="408"/>
      <c r="AT30" s="408"/>
      <c r="AU30" s="408"/>
      <c r="AV30" s="408"/>
      <c r="AW30" s="408"/>
      <c r="AX30" s="408"/>
      <c r="AY30" s="408"/>
      <c r="AZ30" s="408"/>
      <c r="BA30" s="408"/>
      <c r="BB30" s="408"/>
      <c r="BC30" s="408"/>
      <c r="BD30" s="408"/>
      <c r="BE30" s="408"/>
      <c r="BF30" s="408"/>
      <c r="BG30" s="408"/>
      <c r="BH30" s="408"/>
      <c r="BI30" s="408"/>
      <c r="BJ30" s="408"/>
      <c r="BK30" s="408"/>
      <c r="BL30" s="408"/>
      <c r="BM30" s="408"/>
      <c r="BN30" s="408"/>
      <c r="BO30" s="408"/>
      <c r="BP30" s="408"/>
      <c r="BQ30" s="408"/>
      <c r="BR30" s="408"/>
      <c r="BS30" s="408"/>
      <c r="BT30" s="408"/>
      <c r="BU30" s="408"/>
      <c r="BV30" s="408"/>
      <c r="BW30" s="408"/>
      <c r="BX30" s="408"/>
      <c r="BY30" s="408"/>
      <c r="BZ30" s="408"/>
      <c r="CA30" s="408"/>
      <c r="CB30" s="408"/>
      <c r="CC30" s="408"/>
      <c r="CD30" s="408"/>
      <c r="CE30" s="408"/>
      <c r="CF30" s="408"/>
      <c r="CG30" s="408"/>
      <c r="CH30" s="408"/>
      <c r="CI30" s="408"/>
      <c r="CJ30" s="408"/>
      <c r="CK30" s="408"/>
      <c r="CL30" s="408"/>
      <c r="CM30" s="408"/>
      <c r="CN30" s="412" t="s">
        <v>499</v>
      </c>
      <c r="CO30" s="413"/>
      <c r="CP30" s="413"/>
      <c r="CQ30" s="413"/>
      <c r="CR30" s="413"/>
      <c r="CS30" s="413"/>
      <c r="CT30" s="413"/>
      <c r="CU30" s="414"/>
      <c r="CV30" s="415" t="s">
        <v>34</v>
      </c>
      <c r="CW30" s="413"/>
      <c r="CX30" s="413"/>
      <c r="CY30" s="413"/>
      <c r="CZ30" s="413"/>
      <c r="DA30" s="413"/>
      <c r="DB30" s="413"/>
      <c r="DC30" s="413"/>
      <c r="DD30" s="413"/>
      <c r="DE30" s="414"/>
      <c r="DF30" s="173"/>
      <c r="DG30" s="416"/>
      <c r="DH30" s="417"/>
      <c r="DI30" s="417"/>
      <c r="DJ30" s="417"/>
      <c r="DK30" s="417"/>
      <c r="DL30" s="417"/>
      <c r="DM30" s="417"/>
      <c r="DN30" s="417"/>
      <c r="DO30" s="417"/>
      <c r="DP30" s="417"/>
      <c r="DQ30" s="417"/>
      <c r="DR30" s="417"/>
      <c r="DS30" s="418"/>
      <c r="DT30" s="416"/>
      <c r="DU30" s="417"/>
      <c r="DV30" s="417"/>
      <c r="DW30" s="417"/>
      <c r="DX30" s="417"/>
      <c r="DY30" s="417"/>
      <c r="DZ30" s="417"/>
      <c r="EA30" s="417"/>
      <c r="EB30" s="417"/>
      <c r="EC30" s="417"/>
      <c r="ED30" s="417"/>
      <c r="EE30" s="417"/>
      <c r="EF30" s="418"/>
      <c r="EG30" s="416"/>
      <c r="EH30" s="417"/>
      <c r="EI30" s="417"/>
      <c r="EJ30" s="417"/>
      <c r="EK30" s="417"/>
      <c r="EL30" s="417"/>
      <c r="EM30" s="417"/>
      <c r="EN30" s="417"/>
      <c r="EO30" s="417"/>
      <c r="EP30" s="417"/>
      <c r="EQ30" s="417"/>
      <c r="ER30" s="417"/>
      <c r="ES30" s="418"/>
      <c r="ET30" s="416">
        <f t="shared" si="8"/>
        <v>0</v>
      </c>
      <c r="EU30" s="417"/>
      <c r="EV30" s="417"/>
      <c r="EW30" s="417"/>
      <c r="EX30" s="417"/>
      <c r="EY30" s="417"/>
      <c r="EZ30" s="417"/>
      <c r="FA30" s="417"/>
      <c r="FB30" s="417"/>
      <c r="FC30" s="417"/>
      <c r="FD30" s="417"/>
      <c r="FE30" s="417"/>
      <c r="FF30" s="418"/>
    </row>
    <row r="31" spans="1:182" ht="12.75" x14ac:dyDescent="0.2">
      <c r="A31" s="404" t="s">
        <v>122</v>
      </c>
      <c r="B31" s="405"/>
      <c r="C31" s="405"/>
      <c r="D31" s="405"/>
      <c r="E31" s="405"/>
      <c r="F31" s="405"/>
      <c r="G31" s="405"/>
      <c r="H31" s="406"/>
      <c r="I31" s="407" t="s">
        <v>123</v>
      </c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8"/>
      <c r="X31" s="408"/>
      <c r="Y31" s="408"/>
      <c r="Z31" s="408"/>
      <c r="AA31" s="408"/>
      <c r="AB31" s="408"/>
      <c r="AC31" s="408"/>
      <c r="AD31" s="408"/>
      <c r="AE31" s="408"/>
      <c r="AF31" s="408"/>
      <c r="AG31" s="408"/>
      <c r="AH31" s="408"/>
      <c r="AI31" s="408"/>
      <c r="AJ31" s="408"/>
      <c r="AK31" s="408"/>
      <c r="AL31" s="408"/>
      <c r="AM31" s="408"/>
      <c r="AN31" s="408"/>
      <c r="AO31" s="408"/>
      <c r="AP31" s="408"/>
      <c r="AQ31" s="408"/>
      <c r="AR31" s="408"/>
      <c r="AS31" s="408"/>
      <c r="AT31" s="408"/>
      <c r="AU31" s="408"/>
      <c r="AV31" s="408"/>
      <c r="AW31" s="408"/>
      <c r="AX31" s="408"/>
      <c r="AY31" s="408"/>
      <c r="AZ31" s="408"/>
      <c r="BA31" s="408"/>
      <c r="BB31" s="408"/>
      <c r="BC31" s="408"/>
      <c r="BD31" s="408"/>
      <c r="BE31" s="408"/>
      <c r="BF31" s="408"/>
      <c r="BG31" s="408"/>
      <c r="BH31" s="408"/>
      <c r="BI31" s="408"/>
      <c r="BJ31" s="408"/>
      <c r="BK31" s="408"/>
      <c r="BL31" s="408"/>
      <c r="BM31" s="408"/>
      <c r="BN31" s="408"/>
      <c r="BO31" s="408"/>
      <c r="BP31" s="408"/>
      <c r="BQ31" s="408"/>
      <c r="BR31" s="408"/>
      <c r="BS31" s="408"/>
      <c r="BT31" s="408"/>
      <c r="BU31" s="408"/>
      <c r="BV31" s="408"/>
      <c r="BW31" s="408"/>
      <c r="BX31" s="408"/>
      <c r="BY31" s="408"/>
      <c r="BZ31" s="408"/>
      <c r="CA31" s="408"/>
      <c r="CB31" s="408"/>
      <c r="CC31" s="408"/>
      <c r="CD31" s="408"/>
      <c r="CE31" s="408"/>
      <c r="CF31" s="408"/>
      <c r="CG31" s="408"/>
      <c r="CH31" s="408"/>
      <c r="CI31" s="408"/>
      <c r="CJ31" s="408"/>
      <c r="CK31" s="408"/>
      <c r="CL31" s="408"/>
      <c r="CM31" s="408"/>
      <c r="CN31" s="409" t="s">
        <v>124</v>
      </c>
      <c r="CO31" s="405"/>
      <c r="CP31" s="405"/>
      <c r="CQ31" s="405"/>
      <c r="CR31" s="405"/>
      <c r="CS31" s="405"/>
      <c r="CT31" s="405"/>
      <c r="CU31" s="406"/>
      <c r="CV31" s="404" t="s">
        <v>34</v>
      </c>
      <c r="CW31" s="405"/>
      <c r="CX31" s="405"/>
      <c r="CY31" s="405"/>
      <c r="CZ31" s="405"/>
      <c r="DA31" s="405"/>
      <c r="DB31" s="405"/>
      <c r="DC31" s="405"/>
      <c r="DD31" s="405"/>
      <c r="DE31" s="406"/>
      <c r="DF31" s="163"/>
      <c r="DG31" s="372">
        <f>DG28</f>
        <v>1617846.88</v>
      </c>
      <c r="DH31" s="373"/>
      <c r="DI31" s="373"/>
      <c r="DJ31" s="373"/>
      <c r="DK31" s="373"/>
      <c r="DL31" s="373"/>
      <c r="DM31" s="373"/>
      <c r="DN31" s="373"/>
      <c r="DO31" s="373"/>
      <c r="DP31" s="373"/>
      <c r="DQ31" s="373"/>
      <c r="DR31" s="373"/>
      <c r="DS31" s="374"/>
      <c r="DT31" s="372">
        <f>DT28</f>
        <v>1617846.88</v>
      </c>
      <c r="DU31" s="373"/>
      <c r="DV31" s="373"/>
      <c r="DW31" s="373"/>
      <c r="DX31" s="373"/>
      <c r="DY31" s="373"/>
      <c r="DZ31" s="373"/>
      <c r="EA31" s="373"/>
      <c r="EB31" s="373"/>
      <c r="EC31" s="373"/>
      <c r="ED31" s="373"/>
      <c r="EE31" s="373"/>
      <c r="EF31" s="374"/>
      <c r="EG31" s="372">
        <f>EG28</f>
        <v>1617846.88</v>
      </c>
      <c r="EH31" s="373"/>
      <c r="EI31" s="373"/>
      <c r="EJ31" s="373"/>
      <c r="EK31" s="373"/>
      <c r="EL31" s="373"/>
      <c r="EM31" s="373"/>
      <c r="EN31" s="373"/>
      <c r="EO31" s="373"/>
      <c r="EP31" s="373"/>
      <c r="EQ31" s="373"/>
      <c r="ER31" s="373"/>
      <c r="ES31" s="374"/>
      <c r="ET31" s="372">
        <v>0</v>
      </c>
      <c r="EU31" s="373"/>
      <c r="EV31" s="373"/>
      <c r="EW31" s="373"/>
      <c r="EX31" s="373"/>
      <c r="EY31" s="373"/>
      <c r="EZ31" s="373"/>
      <c r="FA31" s="373"/>
      <c r="FB31" s="373"/>
      <c r="FC31" s="373"/>
      <c r="FD31" s="373"/>
      <c r="FE31" s="373"/>
      <c r="FF31" s="410"/>
    </row>
    <row r="32" spans="1:182" ht="24" customHeight="1" x14ac:dyDescent="0.2">
      <c r="A32" s="375" t="s">
        <v>7</v>
      </c>
      <c r="B32" s="376"/>
      <c r="C32" s="376"/>
      <c r="D32" s="376"/>
      <c r="E32" s="376"/>
      <c r="F32" s="376"/>
      <c r="G32" s="376"/>
      <c r="H32" s="377"/>
      <c r="I32" s="407" t="s">
        <v>229</v>
      </c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8"/>
      <c r="X32" s="408"/>
      <c r="Y32" s="408"/>
      <c r="Z32" s="408"/>
      <c r="AA32" s="408"/>
      <c r="AB32" s="408"/>
      <c r="AC32" s="408"/>
      <c r="AD32" s="408"/>
      <c r="AE32" s="408"/>
      <c r="AF32" s="408"/>
      <c r="AG32" s="408"/>
      <c r="AH32" s="408"/>
      <c r="AI32" s="408"/>
      <c r="AJ32" s="408"/>
      <c r="AK32" s="408"/>
      <c r="AL32" s="408"/>
      <c r="AM32" s="408"/>
      <c r="AN32" s="408"/>
      <c r="AO32" s="408"/>
      <c r="AP32" s="408"/>
      <c r="AQ32" s="408"/>
      <c r="AR32" s="408"/>
      <c r="AS32" s="408"/>
      <c r="AT32" s="408"/>
      <c r="AU32" s="408"/>
      <c r="AV32" s="408"/>
      <c r="AW32" s="408"/>
      <c r="AX32" s="408"/>
      <c r="AY32" s="408"/>
      <c r="AZ32" s="408"/>
      <c r="BA32" s="408"/>
      <c r="BB32" s="408"/>
      <c r="BC32" s="408"/>
      <c r="BD32" s="408"/>
      <c r="BE32" s="408"/>
      <c r="BF32" s="408"/>
      <c r="BG32" s="408"/>
      <c r="BH32" s="408"/>
      <c r="BI32" s="408"/>
      <c r="BJ32" s="408"/>
      <c r="BK32" s="408"/>
      <c r="BL32" s="408"/>
      <c r="BM32" s="408"/>
      <c r="BN32" s="408"/>
      <c r="BO32" s="408"/>
      <c r="BP32" s="408"/>
      <c r="BQ32" s="408"/>
      <c r="BR32" s="408"/>
      <c r="BS32" s="408"/>
      <c r="BT32" s="408"/>
      <c r="BU32" s="408"/>
      <c r="BV32" s="408"/>
      <c r="BW32" s="408"/>
      <c r="BX32" s="408"/>
      <c r="BY32" s="408"/>
      <c r="BZ32" s="408"/>
      <c r="CA32" s="408"/>
      <c r="CB32" s="408"/>
      <c r="CC32" s="408"/>
      <c r="CD32" s="408"/>
      <c r="CE32" s="408"/>
      <c r="CF32" s="408"/>
      <c r="CG32" s="408"/>
      <c r="CH32" s="408"/>
      <c r="CI32" s="408"/>
      <c r="CJ32" s="408"/>
      <c r="CK32" s="408"/>
      <c r="CL32" s="408"/>
      <c r="CM32" s="408"/>
      <c r="CN32" s="409" t="s">
        <v>125</v>
      </c>
      <c r="CO32" s="405"/>
      <c r="CP32" s="405"/>
      <c r="CQ32" s="405"/>
      <c r="CR32" s="405"/>
      <c r="CS32" s="405"/>
      <c r="CT32" s="405"/>
      <c r="CU32" s="406"/>
      <c r="CV32" s="404" t="s">
        <v>34</v>
      </c>
      <c r="CW32" s="405"/>
      <c r="CX32" s="405"/>
      <c r="CY32" s="405"/>
      <c r="CZ32" s="405"/>
      <c r="DA32" s="405"/>
      <c r="DB32" s="405"/>
      <c r="DC32" s="405"/>
      <c r="DD32" s="405"/>
      <c r="DE32" s="406"/>
      <c r="DF32" s="163"/>
      <c r="DG32" s="372">
        <f>DG16+DG18</f>
        <v>1029419.44</v>
      </c>
      <c r="DH32" s="373"/>
      <c r="DI32" s="373"/>
      <c r="DJ32" s="373"/>
      <c r="DK32" s="373"/>
      <c r="DL32" s="373"/>
      <c r="DM32" s="373"/>
      <c r="DN32" s="373"/>
      <c r="DO32" s="373"/>
      <c r="DP32" s="373"/>
      <c r="DQ32" s="373"/>
      <c r="DR32" s="373"/>
      <c r="DS32" s="374"/>
      <c r="DT32" s="372">
        <f>DT15+DT18</f>
        <v>1695634.5399999998</v>
      </c>
      <c r="DU32" s="373"/>
      <c r="DV32" s="373"/>
      <c r="DW32" s="373"/>
      <c r="DX32" s="373"/>
      <c r="DY32" s="373"/>
      <c r="DZ32" s="373"/>
      <c r="EA32" s="373"/>
      <c r="EB32" s="373"/>
      <c r="EC32" s="373"/>
      <c r="ED32" s="373"/>
      <c r="EE32" s="373"/>
      <c r="EF32" s="374"/>
      <c r="EG32" s="372">
        <f>EG15+EG18</f>
        <v>1695634.5399999998</v>
      </c>
      <c r="EH32" s="373"/>
      <c r="EI32" s="373"/>
      <c r="EJ32" s="373"/>
      <c r="EK32" s="373"/>
      <c r="EL32" s="373"/>
      <c r="EM32" s="373"/>
      <c r="EN32" s="373"/>
      <c r="EO32" s="373"/>
      <c r="EP32" s="373"/>
      <c r="EQ32" s="373"/>
      <c r="ER32" s="373"/>
      <c r="ES32" s="374"/>
      <c r="ET32" s="372">
        <v>0</v>
      </c>
      <c r="EU32" s="373"/>
      <c r="EV32" s="373"/>
      <c r="EW32" s="373"/>
      <c r="EX32" s="373"/>
      <c r="EY32" s="373"/>
      <c r="EZ32" s="373"/>
      <c r="FA32" s="373"/>
      <c r="FB32" s="373"/>
      <c r="FC32" s="373"/>
      <c r="FD32" s="373"/>
      <c r="FE32" s="373"/>
      <c r="FF32" s="410"/>
    </row>
    <row r="33" spans="1:174" s="65" customFormat="1" ht="11.25" customHeight="1" x14ac:dyDescent="0.2">
      <c r="A33" s="378"/>
      <c r="B33" s="379"/>
      <c r="C33" s="379"/>
      <c r="D33" s="379"/>
      <c r="E33" s="379"/>
      <c r="F33" s="379"/>
      <c r="G33" s="379"/>
      <c r="H33" s="380"/>
      <c r="I33" s="369" t="s">
        <v>562</v>
      </c>
      <c r="J33" s="370"/>
      <c r="K33" s="370"/>
      <c r="L33" s="370"/>
      <c r="M33" s="370"/>
      <c r="N33" s="370"/>
      <c r="O33" s="370"/>
      <c r="P33" s="370"/>
      <c r="Q33" s="370"/>
      <c r="R33" s="370"/>
      <c r="S33" s="370"/>
      <c r="T33" s="370"/>
      <c r="U33" s="370"/>
      <c r="V33" s="370"/>
      <c r="W33" s="370"/>
      <c r="X33" s="370"/>
      <c r="Y33" s="370"/>
      <c r="Z33" s="370"/>
      <c r="AA33" s="370"/>
      <c r="AB33" s="370"/>
      <c r="AC33" s="370"/>
      <c r="AD33" s="370"/>
      <c r="AE33" s="370"/>
      <c r="AF33" s="370"/>
      <c r="AG33" s="370"/>
      <c r="AH33" s="370"/>
      <c r="AI33" s="370"/>
      <c r="AJ33" s="370"/>
      <c r="AK33" s="370"/>
      <c r="AL33" s="370"/>
      <c r="AM33" s="370"/>
      <c r="AN33" s="370"/>
      <c r="AO33" s="370"/>
      <c r="AP33" s="370"/>
      <c r="AQ33" s="370"/>
      <c r="AR33" s="370"/>
      <c r="AS33" s="370"/>
      <c r="AT33" s="370"/>
      <c r="AU33" s="370"/>
      <c r="AV33" s="370"/>
      <c r="AW33" s="370"/>
      <c r="AX33" s="370"/>
      <c r="AY33" s="370"/>
      <c r="AZ33" s="370"/>
      <c r="BA33" s="370"/>
      <c r="BB33" s="370"/>
      <c r="BC33" s="370"/>
      <c r="BD33" s="370"/>
      <c r="BE33" s="370"/>
      <c r="BF33" s="370"/>
      <c r="BG33" s="370"/>
      <c r="BH33" s="370"/>
      <c r="BI33" s="370"/>
      <c r="BJ33" s="370"/>
      <c r="BK33" s="370"/>
      <c r="BL33" s="370"/>
      <c r="BM33" s="370"/>
      <c r="BN33" s="370"/>
      <c r="BO33" s="370"/>
      <c r="BP33" s="370"/>
      <c r="BQ33" s="370"/>
      <c r="BR33" s="370"/>
      <c r="BS33" s="370"/>
      <c r="BT33" s="370"/>
      <c r="BU33" s="370"/>
      <c r="BV33" s="370"/>
      <c r="BW33" s="370"/>
      <c r="BX33" s="370"/>
      <c r="BY33" s="370"/>
      <c r="BZ33" s="370"/>
      <c r="CA33" s="370"/>
      <c r="CB33" s="370"/>
      <c r="CC33" s="370"/>
      <c r="CD33" s="370"/>
      <c r="CE33" s="370"/>
      <c r="CF33" s="370"/>
      <c r="CG33" s="370"/>
      <c r="CH33" s="370"/>
      <c r="CI33" s="370"/>
      <c r="CJ33" s="370"/>
      <c r="CK33" s="370"/>
      <c r="CL33" s="370"/>
      <c r="CM33" s="370"/>
      <c r="CN33" s="371" t="s">
        <v>126</v>
      </c>
      <c r="CO33" s="371"/>
      <c r="CP33" s="371"/>
      <c r="CQ33" s="371"/>
      <c r="CR33" s="371"/>
      <c r="CS33" s="371"/>
      <c r="CT33" s="371"/>
      <c r="CU33" s="371"/>
      <c r="CV33" s="404"/>
      <c r="CW33" s="405"/>
      <c r="CX33" s="405"/>
      <c r="CY33" s="405"/>
      <c r="CZ33" s="405"/>
      <c r="DA33" s="405"/>
      <c r="DB33" s="405"/>
      <c r="DC33" s="405"/>
      <c r="DD33" s="405"/>
      <c r="DE33" s="406"/>
      <c r="DF33" s="163"/>
      <c r="DG33" s="372">
        <f>DG32</f>
        <v>1029419.44</v>
      </c>
      <c r="DH33" s="398"/>
      <c r="DI33" s="398"/>
      <c r="DJ33" s="398"/>
      <c r="DK33" s="398"/>
      <c r="DL33" s="398"/>
      <c r="DM33" s="398"/>
      <c r="DN33" s="398"/>
      <c r="DO33" s="398"/>
      <c r="DP33" s="398"/>
      <c r="DQ33" s="398"/>
      <c r="DR33" s="398"/>
      <c r="DS33" s="399"/>
      <c r="DT33" s="372">
        <v>0</v>
      </c>
      <c r="DU33" s="398"/>
      <c r="DV33" s="398"/>
      <c r="DW33" s="398"/>
      <c r="DX33" s="398"/>
      <c r="DY33" s="398"/>
      <c r="DZ33" s="398"/>
      <c r="EA33" s="398"/>
      <c r="EB33" s="398"/>
      <c r="EC33" s="398"/>
      <c r="ED33" s="398"/>
      <c r="EE33" s="398"/>
      <c r="EF33" s="399"/>
      <c r="EG33" s="372">
        <v>0</v>
      </c>
      <c r="EH33" s="398"/>
      <c r="EI33" s="398"/>
      <c r="EJ33" s="398"/>
      <c r="EK33" s="398"/>
      <c r="EL33" s="398"/>
      <c r="EM33" s="398"/>
      <c r="EN33" s="398"/>
      <c r="EO33" s="398"/>
      <c r="EP33" s="398"/>
      <c r="EQ33" s="398"/>
      <c r="ER33" s="398"/>
      <c r="ES33" s="399"/>
      <c r="ET33" s="372">
        <v>0</v>
      </c>
      <c r="EU33" s="398"/>
      <c r="EV33" s="398"/>
      <c r="EW33" s="398"/>
      <c r="EX33" s="398"/>
      <c r="EY33" s="398"/>
      <c r="EZ33" s="398"/>
      <c r="FA33" s="398"/>
      <c r="FB33" s="398"/>
      <c r="FC33" s="398"/>
      <c r="FD33" s="398"/>
      <c r="FE33" s="398"/>
      <c r="FF33" s="411"/>
    </row>
    <row r="34" spans="1:174" s="65" customFormat="1" ht="11.25" customHeight="1" x14ac:dyDescent="0.2">
      <c r="A34" s="378"/>
      <c r="B34" s="379"/>
      <c r="C34" s="379"/>
      <c r="D34" s="379"/>
      <c r="E34" s="379"/>
      <c r="F34" s="379"/>
      <c r="G34" s="379"/>
      <c r="H34" s="380"/>
      <c r="I34" s="384">
        <v>2024</v>
      </c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5"/>
      <c r="X34" s="385"/>
      <c r="Y34" s="385"/>
      <c r="Z34" s="385"/>
      <c r="AA34" s="385"/>
      <c r="AB34" s="385"/>
      <c r="AC34" s="385"/>
      <c r="AD34" s="385"/>
      <c r="AE34" s="385"/>
      <c r="AF34" s="385"/>
      <c r="AG34" s="385"/>
      <c r="AH34" s="385"/>
      <c r="AI34" s="385"/>
      <c r="AJ34" s="385"/>
      <c r="AK34" s="385"/>
      <c r="AL34" s="385"/>
      <c r="AM34" s="385"/>
      <c r="AN34" s="385"/>
      <c r="AO34" s="385"/>
      <c r="AP34" s="385"/>
      <c r="AQ34" s="385"/>
      <c r="AR34" s="385"/>
      <c r="AS34" s="385"/>
      <c r="AT34" s="385"/>
      <c r="AU34" s="385"/>
      <c r="AV34" s="385"/>
      <c r="AW34" s="385"/>
      <c r="AX34" s="385"/>
      <c r="AY34" s="385"/>
      <c r="AZ34" s="385"/>
      <c r="BA34" s="385"/>
      <c r="BB34" s="385"/>
      <c r="BC34" s="385"/>
      <c r="BD34" s="385"/>
      <c r="BE34" s="385"/>
      <c r="BF34" s="385"/>
      <c r="BG34" s="385"/>
      <c r="BH34" s="385"/>
      <c r="BI34" s="385"/>
      <c r="BJ34" s="385"/>
      <c r="BK34" s="385"/>
      <c r="BL34" s="385"/>
      <c r="BM34" s="385"/>
      <c r="BN34" s="385"/>
      <c r="BO34" s="385"/>
      <c r="BP34" s="385"/>
      <c r="BQ34" s="385"/>
      <c r="BR34" s="385"/>
      <c r="BS34" s="385"/>
      <c r="BT34" s="385"/>
      <c r="BU34" s="385"/>
      <c r="BV34" s="385"/>
      <c r="BW34" s="385"/>
      <c r="BX34" s="385"/>
      <c r="BY34" s="385"/>
      <c r="BZ34" s="385"/>
      <c r="CA34" s="385"/>
      <c r="CB34" s="385"/>
      <c r="CC34" s="385"/>
      <c r="CD34" s="385"/>
      <c r="CE34" s="385"/>
      <c r="CF34" s="385"/>
      <c r="CG34" s="385"/>
      <c r="CH34" s="385"/>
      <c r="CI34" s="385"/>
      <c r="CJ34" s="385"/>
      <c r="CK34" s="385"/>
      <c r="CL34" s="385"/>
      <c r="CM34" s="385"/>
      <c r="CN34" s="371"/>
      <c r="CO34" s="371"/>
      <c r="CP34" s="371"/>
      <c r="CQ34" s="371"/>
      <c r="CR34" s="371"/>
      <c r="CS34" s="371"/>
      <c r="CT34" s="371"/>
      <c r="CU34" s="371"/>
      <c r="CV34" s="404"/>
      <c r="CW34" s="405"/>
      <c r="CX34" s="405"/>
      <c r="CY34" s="405"/>
      <c r="CZ34" s="405"/>
      <c r="DA34" s="405"/>
      <c r="DB34" s="405"/>
      <c r="DC34" s="405"/>
      <c r="DD34" s="405"/>
      <c r="DE34" s="406"/>
      <c r="DF34" s="163"/>
      <c r="DG34" s="372">
        <v>0</v>
      </c>
      <c r="DH34" s="398"/>
      <c r="DI34" s="398"/>
      <c r="DJ34" s="398"/>
      <c r="DK34" s="398"/>
      <c r="DL34" s="398"/>
      <c r="DM34" s="398"/>
      <c r="DN34" s="398"/>
      <c r="DO34" s="398"/>
      <c r="DP34" s="398"/>
      <c r="DQ34" s="398"/>
      <c r="DR34" s="398"/>
      <c r="DS34" s="399"/>
      <c r="DT34" s="372">
        <f>DT32</f>
        <v>1695634.5399999998</v>
      </c>
      <c r="DU34" s="398"/>
      <c r="DV34" s="398"/>
      <c r="DW34" s="398"/>
      <c r="DX34" s="398"/>
      <c r="DY34" s="398"/>
      <c r="DZ34" s="398"/>
      <c r="EA34" s="398"/>
      <c r="EB34" s="398"/>
      <c r="EC34" s="398"/>
      <c r="ED34" s="398"/>
      <c r="EE34" s="398"/>
      <c r="EF34" s="399"/>
      <c r="EG34" s="372">
        <v>0</v>
      </c>
      <c r="EH34" s="398"/>
      <c r="EI34" s="398"/>
      <c r="EJ34" s="398"/>
      <c r="EK34" s="398"/>
      <c r="EL34" s="398"/>
      <c r="EM34" s="398"/>
      <c r="EN34" s="398"/>
      <c r="EO34" s="398"/>
      <c r="EP34" s="398"/>
      <c r="EQ34" s="398"/>
      <c r="ER34" s="398"/>
      <c r="ES34" s="399"/>
      <c r="ET34" s="372">
        <v>0</v>
      </c>
      <c r="EU34" s="398"/>
      <c r="EV34" s="398"/>
      <c r="EW34" s="398"/>
      <c r="EX34" s="398"/>
      <c r="EY34" s="398"/>
      <c r="EZ34" s="398"/>
      <c r="FA34" s="398"/>
      <c r="FB34" s="398"/>
      <c r="FC34" s="398"/>
      <c r="FD34" s="398"/>
      <c r="FE34" s="398"/>
      <c r="FF34" s="411"/>
    </row>
    <row r="35" spans="1:174" s="65" customFormat="1" ht="11.25" customHeight="1" x14ac:dyDescent="0.2">
      <c r="A35" s="381"/>
      <c r="B35" s="382"/>
      <c r="C35" s="382"/>
      <c r="D35" s="382"/>
      <c r="E35" s="382"/>
      <c r="F35" s="382"/>
      <c r="G35" s="382"/>
      <c r="H35" s="383"/>
      <c r="I35" s="384">
        <v>2025</v>
      </c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5"/>
      <c r="X35" s="385"/>
      <c r="Y35" s="385"/>
      <c r="Z35" s="385"/>
      <c r="AA35" s="385"/>
      <c r="AB35" s="385"/>
      <c r="AC35" s="385"/>
      <c r="AD35" s="385"/>
      <c r="AE35" s="385"/>
      <c r="AF35" s="385"/>
      <c r="AG35" s="385"/>
      <c r="AH35" s="385"/>
      <c r="AI35" s="385"/>
      <c r="AJ35" s="385"/>
      <c r="AK35" s="385"/>
      <c r="AL35" s="385"/>
      <c r="AM35" s="385"/>
      <c r="AN35" s="385"/>
      <c r="AO35" s="385"/>
      <c r="AP35" s="385"/>
      <c r="AQ35" s="385"/>
      <c r="AR35" s="385"/>
      <c r="AS35" s="385"/>
      <c r="AT35" s="385"/>
      <c r="AU35" s="385"/>
      <c r="AV35" s="385"/>
      <c r="AW35" s="385"/>
      <c r="AX35" s="385"/>
      <c r="AY35" s="385"/>
      <c r="AZ35" s="385"/>
      <c r="BA35" s="385"/>
      <c r="BB35" s="385"/>
      <c r="BC35" s="385"/>
      <c r="BD35" s="385"/>
      <c r="BE35" s="385"/>
      <c r="BF35" s="385"/>
      <c r="BG35" s="385"/>
      <c r="BH35" s="385"/>
      <c r="BI35" s="385"/>
      <c r="BJ35" s="385"/>
      <c r="BK35" s="385"/>
      <c r="BL35" s="385"/>
      <c r="BM35" s="385"/>
      <c r="BN35" s="385"/>
      <c r="BO35" s="385"/>
      <c r="BP35" s="385"/>
      <c r="BQ35" s="385"/>
      <c r="BR35" s="385"/>
      <c r="BS35" s="385"/>
      <c r="BT35" s="385"/>
      <c r="BU35" s="385"/>
      <c r="BV35" s="385"/>
      <c r="BW35" s="385"/>
      <c r="BX35" s="385"/>
      <c r="BY35" s="385"/>
      <c r="BZ35" s="385"/>
      <c r="CA35" s="385"/>
      <c r="CB35" s="385"/>
      <c r="CC35" s="385"/>
      <c r="CD35" s="385"/>
      <c r="CE35" s="385"/>
      <c r="CF35" s="385"/>
      <c r="CG35" s="385"/>
      <c r="CH35" s="385"/>
      <c r="CI35" s="385"/>
      <c r="CJ35" s="385"/>
      <c r="CK35" s="385"/>
      <c r="CL35" s="385"/>
      <c r="CM35" s="385"/>
      <c r="CN35" s="371"/>
      <c r="CO35" s="371"/>
      <c r="CP35" s="371"/>
      <c r="CQ35" s="371"/>
      <c r="CR35" s="371"/>
      <c r="CS35" s="371"/>
      <c r="CT35" s="371"/>
      <c r="CU35" s="371"/>
      <c r="CV35" s="404"/>
      <c r="CW35" s="405"/>
      <c r="CX35" s="405"/>
      <c r="CY35" s="405"/>
      <c r="CZ35" s="405"/>
      <c r="DA35" s="405"/>
      <c r="DB35" s="405"/>
      <c r="DC35" s="405"/>
      <c r="DD35" s="405"/>
      <c r="DE35" s="406"/>
      <c r="DF35" s="163"/>
      <c r="DG35" s="372">
        <v>0</v>
      </c>
      <c r="DH35" s="398"/>
      <c r="DI35" s="398"/>
      <c r="DJ35" s="398"/>
      <c r="DK35" s="398"/>
      <c r="DL35" s="398"/>
      <c r="DM35" s="398"/>
      <c r="DN35" s="398"/>
      <c r="DO35" s="398"/>
      <c r="DP35" s="398"/>
      <c r="DQ35" s="398"/>
      <c r="DR35" s="398"/>
      <c r="DS35" s="399"/>
      <c r="DT35" s="372">
        <v>0</v>
      </c>
      <c r="DU35" s="398"/>
      <c r="DV35" s="398"/>
      <c r="DW35" s="398"/>
      <c r="DX35" s="398"/>
      <c r="DY35" s="398"/>
      <c r="DZ35" s="398"/>
      <c r="EA35" s="398"/>
      <c r="EB35" s="398"/>
      <c r="EC35" s="398"/>
      <c r="ED35" s="398"/>
      <c r="EE35" s="398"/>
      <c r="EF35" s="399"/>
      <c r="EG35" s="372">
        <f>EG32</f>
        <v>1695634.5399999998</v>
      </c>
      <c r="EH35" s="398"/>
      <c r="EI35" s="398"/>
      <c r="EJ35" s="398"/>
      <c r="EK35" s="398"/>
      <c r="EL35" s="398"/>
      <c r="EM35" s="398"/>
      <c r="EN35" s="398"/>
      <c r="EO35" s="398"/>
      <c r="EP35" s="398"/>
      <c r="EQ35" s="398"/>
      <c r="ER35" s="398"/>
      <c r="ES35" s="399"/>
      <c r="ET35" s="372">
        <v>0</v>
      </c>
      <c r="EU35" s="398"/>
      <c r="EV35" s="398"/>
      <c r="EW35" s="398"/>
      <c r="EX35" s="398"/>
      <c r="EY35" s="398"/>
      <c r="EZ35" s="398"/>
      <c r="FA35" s="398"/>
      <c r="FB35" s="398"/>
      <c r="FC35" s="398"/>
      <c r="FD35" s="398"/>
      <c r="FE35" s="398"/>
      <c r="FF35" s="411"/>
    </row>
    <row r="36" spans="1:174" ht="24" customHeight="1" x14ac:dyDescent="0.2">
      <c r="A36" s="375" t="s">
        <v>8</v>
      </c>
      <c r="B36" s="376"/>
      <c r="C36" s="376"/>
      <c r="D36" s="376"/>
      <c r="E36" s="376"/>
      <c r="F36" s="376"/>
      <c r="G36" s="376"/>
      <c r="H36" s="377"/>
      <c r="I36" s="407" t="s">
        <v>127</v>
      </c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8"/>
      <c r="X36" s="408"/>
      <c r="Y36" s="408"/>
      <c r="Z36" s="408"/>
      <c r="AA36" s="408"/>
      <c r="AB36" s="408"/>
      <c r="AC36" s="408"/>
      <c r="AD36" s="408"/>
      <c r="AE36" s="408"/>
      <c r="AF36" s="408"/>
      <c r="AG36" s="408"/>
      <c r="AH36" s="408"/>
      <c r="AI36" s="408"/>
      <c r="AJ36" s="408"/>
      <c r="AK36" s="408"/>
      <c r="AL36" s="408"/>
      <c r="AM36" s="408"/>
      <c r="AN36" s="408"/>
      <c r="AO36" s="408"/>
      <c r="AP36" s="408"/>
      <c r="AQ36" s="408"/>
      <c r="AR36" s="408"/>
      <c r="AS36" s="408"/>
      <c r="AT36" s="408"/>
      <c r="AU36" s="408"/>
      <c r="AV36" s="408"/>
      <c r="AW36" s="408"/>
      <c r="AX36" s="408"/>
      <c r="AY36" s="408"/>
      <c r="AZ36" s="408"/>
      <c r="BA36" s="408"/>
      <c r="BB36" s="408"/>
      <c r="BC36" s="408"/>
      <c r="BD36" s="408"/>
      <c r="BE36" s="408"/>
      <c r="BF36" s="408"/>
      <c r="BG36" s="408"/>
      <c r="BH36" s="408"/>
      <c r="BI36" s="408"/>
      <c r="BJ36" s="408"/>
      <c r="BK36" s="408"/>
      <c r="BL36" s="408"/>
      <c r="BM36" s="408"/>
      <c r="BN36" s="408"/>
      <c r="BO36" s="408"/>
      <c r="BP36" s="408"/>
      <c r="BQ36" s="408"/>
      <c r="BR36" s="408"/>
      <c r="BS36" s="408"/>
      <c r="BT36" s="408"/>
      <c r="BU36" s="408"/>
      <c r="BV36" s="408"/>
      <c r="BW36" s="408"/>
      <c r="BX36" s="408"/>
      <c r="BY36" s="408"/>
      <c r="BZ36" s="408"/>
      <c r="CA36" s="408"/>
      <c r="CB36" s="408"/>
      <c r="CC36" s="408"/>
      <c r="CD36" s="408"/>
      <c r="CE36" s="408"/>
      <c r="CF36" s="408"/>
      <c r="CG36" s="408"/>
      <c r="CH36" s="408"/>
      <c r="CI36" s="408"/>
      <c r="CJ36" s="408"/>
      <c r="CK36" s="408"/>
      <c r="CL36" s="408"/>
      <c r="CM36" s="408"/>
      <c r="CN36" s="409" t="s">
        <v>128</v>
      </c>
      <c r="CO36" s="405"/>
      <c r="CP36" s="405"/>
      <c r="CQ36" s="405"/>
      <c r="CR36" s="405"/>
      <c r="CS36" s="405"/>
      <c r="CT36" s="405"/>
      <c r="CU36" s="406"/>
      <c r="CV36" s="404" t="s">
        <v>34</v>
      </c>
      <c r="CW36" s="405"/>
      <c r="CX36" s="405"/>
      <c r="CY36" s="405"/>
      <c r="CZ36" s="405"/>
      <c r="DA36" s="405"/>
      <c r="DB36" s="405"/>
      <c r="DC36" s="405"/>
      <c r="DD36" s="405"/>
      <c r="DE36" s="406"/>
      <c r="DF36" s="163"/>
      <c r="DG36" s="372">
        <f>DG28</f>
        <v>1617846.88</v>
      </c>
      <c r="DH36" s="373"/>
      <c r="DI36" s="373"/>
      <c r="DJ36" s="373"/>
      <c r="DK36" s="373"/>
      <c r="DL36" s="373"/>
      <c r="DM36" s="373"/>
      <c r="DN36" s="373"/>
      <c r="DO36" s="373"/>
      <c r="DP36" s="373"/>
      <c r="DQ36" s="373"/>
      <c r="DR36" s="373"/>
      <c r="DS36" s="374"/>
      <c r="DT36" s="372">
        <f>DT28</f>
        <v>1617846.88</v>
      </c>
      <c r="DU36" s="373"/>
      <c r="DV36" s="373"/>
      <c r="DW36" s="373"/>
      <c r="DX36" s="373"/>
      <c r="DY36" s="373"/>
      <c r="DZ36" s="373"/>
      <c r="EA36" s="373"/>
      <c r="EB36" s="373"/>
      <c r="EC36" s="373"/>
      <c r="ED36" s="373"/>
      <c r="EE36" s="373"/>
      <c r="EF36" s="374"/>
      <c r="EG36" s="372">
        <f>EG28</f>
        <v>1617846.88</v>
      </c>
      <c r="EH36" s="373"/>
      <c r="EI36" s="373"/>
      <c r="EJ36" s="373"/>
      <c r="EK36" s="373"/>
      <c r="EL36" s="373"/>
      <c r="EM36" s="373"/>
      <c r="EN36" s="373"/>
      <c r="EO36" s="373"/>
      <c r="EP36" s="373"/>
      <c r="EQ36" s="373"/>
      <c r="ER36" s="373"/>
      <c r="ES36" s="374"/>
      <c r="ET36" s="372">
        <v>0</v>
      </c>
      <c r="EU36" s="373"/>
      <c r="EV36" s="373"/>
      <c r="EW36" s="373"/>
      <c r="EX36" s="373"/>
      <c r="EY36" s="373"/>
      <c r="EZ36" s="373"/>
      <c r="FA36" s="373"/>
      <c r="FB36" s="373"/>
      <c r="FC36" s="373"/>
      <c r="FD36" s="373"/>
      <c r="FE36" s="373"/>
      <c r="FF36" s="410"/>
      <c r="FR36" s="33"/>
    </row>
    <row r="37" spans="1:174" s="65" customFormat="1" ht="11.25" customHeight="1" x14ac:dyDescent="0.2">
      <c r="A37" s="378"/>
      <c r="B37" s="379"/>
      <c r="C37" s="379"/>
      <c r="D37" s="379"/>
      <c r="E37" s="379"/>
      <c r="F37" s="379"/>
      <c r="G37" s="379"/>
      <c r="H37" s="380"/>
      <c r="I37" s="369" t="s">
        <v>562</v>
      </c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70"/>
      <c r="AH37" s="370"/>
      <c r="AI37" s="370"/>
      <c r="AJ37" s="370"/>
      <c r="AK37" s="370"/>
      <c r="AL37" s="370"/>
      <c r="AM37" s="370"/>
      <c r="AN37" s="370"/>
      <c r="AO37" s="370"/>
      <c r="AP37" s="370"/>
      <c r="AQ37" s="370"/>
      <c r="AR37" s="370"/>
      <c r="AS37" s="370"/>
      <c r="AT37" s="370"/>
      <c r="AU37" s="370"/>
      <c r="AV37" s="370"/>
      <c r="AW37" s="370"/>
      <c r="AX37" s="370"/>
      <c r="AY37" s="370"/>
      <c r="AZ37" s="370"/>
      <c r="BA37" s="370"/>
      <c r="BB37" s="370"/>
      <c r="BC37" s="370"/>
      <c r="BD37" s="370"/>
      <c r="BE37" s="370"/>
      <c r="BF37" s="370"/>
      <c r="BG37" s="370"/>
      <c r="BH37" s="370"/>
      <c r="BI37" s="370"/>
      <c r="BJ37" s="370"/>
      <c r="BK37" s="370"/>
      <c r="BL37" s="370"/>
      <c r="BM37" s="370"/>
      <c r="BN37" s="370"/>
      <c r="BO37" s="370"/>
      <c r="BP37" s="370"/>
      <c r="BQ37" s="370"/>
      <c r="BR37" s="370"/>
      <c r="BS37" s="370"/>
      <c r="BT37" s="370"/>
      <c r="BU37" s="370"/>
      <c r="BV37" s="370"/>
      <c r="BW37" s="370"/>
      <c r="BX37" s="370"/>
      <c r="BY37" s="370"/>
      <c r="BZ37" s="370"/>
      <c r="CA37" s="370"/>
      <c r="CB37" s="370"/>
      <c r="CC37" s="370"/>
      <c r="CD37" s="370"/>
      <c r="CE37" s="370"/>
      <c r="CF37" s="370"/>
      <c r="CG37" s="370"/>
      <c r="CH37" s="370"/>
      <c r="CI37" s="370"/>
      <c r="CJ37" s="370"/>
      <c r="CK37" s="370"/>
      <c r="CL37" s="370"/>
      <c r="CM37" s="370"/>
      <c r="CN37" s="386" t="s">
        <v>129</v>
      </c>
      <c r="CO37" s="387"/>
      <c r="CP37" s="387"/>
      <c r="CQ37" s="387"/>
      <c r="CR37" s="387"/>
      <c r="CS37" s="387"/>
      <c r="CT37" s="387"/>
      <c r="CU37" s="388"/>
      <c r="CV37" s="371"/>
      <c r="CW37" s="371"/>
      <c r="CX37" s="371"/>
      <c r="CY37" s="371"/>
      <c r="CZ37" s="371"/>
      <c r="DA37" s="371"/>
      <c r="DB37" s="371"/>
      <c r="DC37" s="371"/>
      <c r="DD37" s="371"/>
      <c r="DE37" s="371"/>
      <c r="DF37" s="162"/>
      <c r="DG37" s="372">
        <f>DG36</f>
        <v>1617846.88</v>
      </c>
      <c r="DH37" s="373"/>
      <c r="DI37" s="373"/>
      <c r="DJ37" s="373"/>
      <c r="DK37" s="373"/>
      <c r="DL37" s="373"/>
      <c r="DM37" s="373"/>
      <c r="DN37" s="373"/>
      <c r="DO37" s="373"/>
      <c r="DP37" s="373"/>
      <c r="DQ37" s="373"/>
      <c r="DR37" s="373"/>
      <c r="DS37" s="374"/>
      <c r="DT37" s="372">
        <v>0</v>
      </c>
      <c r="DU37" s="373"/>
      <c r="DV37" s="373"/>
      <c r="DW37" s="373"/>
      <c r="DX37" s="373"/>
      <c r="DY37" s="373"/>
      <c r="DZ37" s="373"/>
      <c r="EA37" s="373"/>
      <c r="EB37" s="373"/>
      <c r="EC37" s="373"/>
      <c r="ED37" s="373"/>
      <c r="EE37" s="373"/>
      <c r="EF37" s="374"/>
      <c r="EG37" s="372">
        <v>0</v>
      </c>
      <c r="EH37" s="373"/>
      <c r="EI37" s="373"/>
      <c r="EJ37" s="373"/>
      <c r="EK37" s="373"/>
      <c r="EL37" s="373"/>
      <c r="EM37" s="373"/>
      <c r="EN37" s="373"/>
      <c r="EO37" s="373"/>
      <c r="EP37" s="373"/>
      <c r="EQ37" s="373"/>
      <c r="ER37" s="373"/>
      <c r="ES37" s="374"/>
      <c r="ET37" s="372">
        <v>0</v>
      </c>
      <c r="EU37" s="373"/>
      <c r="EV37" s="373"/>
      <c r="EW37" s="373"/>
      <c r="EX37" s="373"/>
      <c r="EY37" s="373"/>
      <c r="EZ37" s="373"/>
      <c r="FA37" s="373"/>
      <c r="FB37" s="373"/>
      <c r="FC37" s="373"/>
      <c r="FD37" s="373"/>
      <c r="FE37" s="373"/>
      <c r="FF37" s="374"/>
    </row>
    <row r="38" spans="1:174" s="65" customFormat="1" ht="11.25" customHeight="1" x14ac:dyDescent="0.2">
      <c r="A38" s="378"/>
      <c r="B38" s="379"/>
      <c r="C38" s="379"/>
      <c r="D38" s="379"/>
      <c r="E38" s="379"/>
      <c r="F38" s="379"/>
      <c r="G38" s="379"/>
      <c r="H38" s="380"/>
      <c r="I38" s="384">
        <v>2024</v>
      </c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5"/>
      <c r="X38" s="385"/>
      <c r="Y38" s="385"/>
      <c r="Z38" s="385"/>
      <c r="AA38" s="385"/>
      <c r="AB38" s="385"/>
      <c r="AC38" s="385"/>
      <c r="AD38" s="385"/>
      <c r="AE38" s="385"/>
      <c r="AF38" s="385"/>
      <c r="AG38" s="385"/>
      <c r="AH38" s="385"/>
      <c r="AI38" s="385"/>
      <c r="AJ38" s="385"/>
      <c r="AK38" s="385"/>
      <c r="AL38" s="385"/>
      <c r="AM38" s="385"/>
      <c r="AN38" s="385"/>
      <c r="AO38" s="385"/>
      <c r="AP38" s="385"/>
      <c r="AQ38" s="385"/>
      <c r="AR38" s="385"/>
      <c r="AS38" s="385"/>
      <c r="AT38" s="385"/>
      <c r="AU38" s="385"/>
      <c r="AV38" s="385"/>
      <c r="AW38" s="385"/>
      <c r="AX38" s="385"/>
      <c r="AY38" s="385"/>
      <c r="AZ38" s="385"/>
      <c r="BA38" s="385"/>
      <c r="BB38" s="385"/>
      <c r="BC38" s="385"/>
      <c r="BD38" s="385"/>
      <c r="BE38" s="385"/>
      <c r="BF38" s="385"/>
      <c r="BG38" s="385"/>
      <c r="BH38" s="385"/>
      <c r="BI38" s="385"/>
      <c r="BJ38" s="385"/>
      <c r="BK38" s="385"/>
      <c r="BL38" s="385"/>
      <c r="BM38" s="385"/>
      <c r="BN38" s="385"/>
      <c r="BO38" s="385"/>
      <c r="BP38" s="385"/>
      <c r="BQ38" s="385"/>
      <c r="BR38" s="385"/>
      <c r="BS38" s="385"/>
      <c r="BT38" s="385"/>
      <c r="BU38" s="385"/>
      <c r="BV38" s="385"/>
      <c r="BW38" s="385"/>
      <c r="BX38" s="385"/>
      <c r="BY38" s="385"/>
      <c r="BZ38" s="385"/>
      <c r="CA38" s="385"/>
      <c r="CB38" s="385"/>
      <c r="CC38" s="385"/>
      <c r="CD38" s="385"/>
      <c r="CE38" s="385"/>
      <c r="CF38" s="385"/>
      <c r="CG38" s="385"/>
      <c r="CH38" s="385"/>
      <c r="CI38" s="385"/>
      <c r="CJ38" s="385"/>
      <c r="CK38" s="385"/>
      <c r="CL38" s="385"/>
      <c r="CM38" s="385"/>
      <c r="CN38" s="389"/>
      <c r="CO38" s="390"/>
      <c r="CP38" s="390"/>
      <c r="CQ38" s="390"/>
      <c r="CR38" s="390"/>
      <c r="CS38" s="390"/>
      <c r="CT38" s="390"/>
      <c r="CU38" s="391"/>
      <c r="CV38" s="371"/>
      <c r="CW38" s="371"/>
      <c r="CX38" s="371"/>
      <c r="CY38" s="371"/>
      <c r="CZ38" s="371"/>
      <c r="DA38" s="371"/>
      <c r="DB38" s="371"/>
      <c r="DC38" s="371"/>
      <c r="DD38" s="371"/>
      <c r="DE38" s="371"/>
      <c r="DF38" s="162"/>
      <c r="DG38" s="372">
        <v>0</v>
      </c>
      <c r="DH38" s="373"/>
      <c r="DI38" s="373"/>
      <c r="DJ38" s="373"/>
      <c r="DK38" s="373"/>
      <c r="DL38" s="373"/>
      <c r="DM38" s="373"/>
      <c r="DN38" s="373"/>
      <c r="DO38" s="373"/>
      <c r="DP38" s="373"/>
      <c r="DQ38" s="373"/>
      <c r="DR38" s="373"/>
      <c r="DS38" s="374"/>
      <c r="DT38" s="372">
        <f>DT36</f>
        <v>1617846.88</v>
      </c>
      <c r="DU38" s="373"/>
      <c r="DV38" s="373"/>
      <c r="DW38" s="373"/>
      <c r="DX38" s="373"/>
      <c r="DY38" s="373"/>
      <c r="DZ38" s="373"/>
      <c r="EA38" s="373"/>
      <c r="EB38" s="373"/>
      <c r="EC38" s="373"/>
      <c r="ED38" s="373"/>
      <c r="EE38" s="373"/>
      <c r="EF38" s="374"/>
      <c r="EG38" s="372">
        <v>0</v>
      </c>
      <c r="EH38" s="373"/>
      <c r="EI38" s="373"/>
      <c r="EJ38" s="373"/>
      <c r="EK38" s="373"/>
      <c r="EL38" s="373"/>
      <c r="EM38" s="373"/>
      <c r="EN38" s="373"/>
      <c r="EO38" s="373"/>
      <c r="EP38" s="373"/>
      <c r="EQ38" s="373"/>
      <c r="ER38" s="373"/>
      <c r="ES38" s="374"/>
      <c r="ET38" s="372">
        <v>0</v>
      </c>
      <c r="EU38" s="373"/>
      <c r="EV38" s="373"/>
      <c r="EW38" s="373"/>
      <c r="EX38" s="373"/>
      <c r="EY38" s="373"/>
      <c r="EZ38" s="373"/>
      <c r="FA38" s="373"/>
      <c r="FB38" s="373"/>
      <c r="FC38" s="373"/>
      <c r="FD38" s="373"/>
      <c r="FE38" s="373"/>
      <c r="FF38" s="374"/>
    </row>
    <row r="39" spans="1:174" ht="12.75" customHeight="1" x14ac:dyDescent="0.2">
      <c r="A39" s="381"/>
      <c r="B39" s="382"/>
      <c r="C39" s="382"/>
      <c r="D39" s="382"/>
      <c r="E39" s="382"/>
      <c r="F39" s="382"/>
      <c r="G39" s="382"/>
      <c r="H39" s="383"/>
      <c r="I39" s="384">
        <v>2025</v>
      </c>
      <c r="J39" s="385"/>
      <c r="K39" s="385"/>
      <c r="L39" s="385"/>
      <c r="M39" s="385"/>
      <c r="N39" s="385"/>
      <c r="O39" s="385"/>
      <c r="P39" s="385"/>
      <c r="Q39" s="385"/>
      <c r="R39" s="385"/>
      <c r="S39" s="385"/>
      <c r="T39" s="385"/>
      <c r="U39" s="385"/>
      <c r="V39" s="385"/>
      <c r="W39" s="385"/>
      <c r="X39" s="385"/>
      <c r="Y39" s="385"/>
      <c r="Z39" s="385"/>
      <c r="AA39" s="385"/>
      <c r="AB39" s="385"/>
      <c r="AC39" s="385"/>
      <c r="AD39" s="385"/>
      <c r="AE39" s="385"/>
      <c r="AF39" s="385"/>
      <c r="AG39" s="385"/>
      <c r="AH39" s="385"/>
      <c r="AI39" s="385"/>
      <c r="AJ39" s="385"/>
      <c r="AK39" s="385"/>
      <c r="AL39" s="385"/>
      <c r="AM39" s="385"/>
      <c r="AN39" s="385"/>
      <c r="AO39" s="385"/>
      <c r="AP39" s="385"/>
      <c r="AQ39" s="385"/>
      <c r="AR39" s="385"/>
      <c r="AS39" s="385"/>
      <c r="AT39" s="385"/>
      <c r="AU39" s="385"/>
      <c r="AV39" s="385"/>
      <c r="AW39" s="385"/>
      <c r="AX39" s="385"/>
      <c r="AY39" s="385"/>
      <c r="AZ39" s="385"/>
      <c r="BA39" s="385"/>
      <c r="BB39" s="385"/>
      <c r="BC39" s="385"/>
      <c r="BD39" s="385"/>
      <c r="BE39" s="385"/>
      <c r="BF39" s="385"/>
      <c r="BG39" s="385"/>
      <c r="BH39" s="385"/>
      <c r="BI39" s="385"/>
      <c r="BJ39" s="385"/>
      <c r="BK39" s="385"/>
      <c r="BL39" s="385"/>
      <c r="BM39" s="385"/>
      <c r="BN39" s="385"/>
      <c r="BO39" s="385"/>
      <c r="BP39" s="385"/>
      <c r="BQ39" s="385"/>
      <c r="BR39" s="385"/>
      <c r="BS39" s="385"/>
      <c r="BT39" s="385"/>
      <c r="BU39" s="385"/>
      <c r="BV39" s="385"/>
      <c r="BW39" s="385"/>
      <c r="BX39" s="385"/>
      <c r="BY39" s="385"/>
      <c r="BZ39" s="385"/>
      <c r="CA39" s="385"/>
      <c r="CB39" s="385"/>
      <c r="CC39" s="385"/>
      <c r="CD39" s="385"/>
      <c r="CE39" s="385"/>
      <c r="CF39" s="385"/>
      <c r="CG39" s="385"/>
      <c r="CH39" s="385"/>
      <c r="CI39" s="385"/>
      <c r="CJ39" s="385"/>
      <c r="CK39" s="385"/>
      <c r="CL39" s="385"/>
      <c r="CM39" s="385"/>
      <c r="CN39" s="392"/>
      <c r="CO39" s="393"/>
      <c r="CP39" s="393"/>
      <c r="CQ39" s="393"/>
      <c r="CR39" s="393"/>
      <c r="CS39" s="393"/>
      <c r="CT39" s="393"/>
      <c r="CU39" s="394"/>
      <c r="CV39" s="371"/>
      <c r="CW39" s="371"/>
      <c r="CX39" s="371"/>
      <c r="CY39" s="371"/>
      <c r="CZ39" s="371"/>
      <c r="DA39" s="371"/>
      <c r="DB39" s="371"/>
      <c r="DC39" s="371"/>
      <c r="DD39" s="371"/>
      <c r="DE39" s="371"/>
      <c r="DF39" s="162"/>
      <c r="DG39" s="372">
        <v>0</v>
      </c>
      <c r="DH39" s="373"/>
      <c r="DI39" s="373"/>
      <c r="DJ39" s="373"/>
      <c r="DK39" s="373"/>
      <c r="DL39" s="373"/>
      <c r="DM39" s="373"/>
      <c r="DN39" s="373"/>
      <c r="DO39" s="373"/>
      <c r="DP39" s="373"/>
      <c r="DQ39" s="373"/>
      <c r="DR39" s="373"/>
      <c r="DS39" s="374"/>
      <c r="DT39" s="372">
        <v>0</v>
      </c>
      <c r="DU39" s="373"/>
      <c r="DV39" s="373"/>
      <c r="DW39" s="373"/>
      <c r="DX39" s="373"/>
      <c r="DY39" s="373"/>
      <c r="DZ39" s="373"/>
      <c r="EA39" s="373"/>
      <c r="EB39" s="373"/>
      <c r="EC39" s="373"/>
      <c r="ED39" s="373"/>
      <c r="EE39" s="373"/>
      <c r="EF39" s="374"/>
      <c r="EG39" s="372">
        <f>EG36</f>
        <v>1617846.88</v>
      </c>
      <c r="EH39" s="373"/>
      <c r="EI39" s="373"/>
      <c r="EJ39" s="373"/>
      <c r="EK39" s="373"/>
      <c r="EL39" s="373"/>
      <c r="EM39" s="373"/>
      <c r="EN39" s="373"/>
      <c r="EO39" s="373"/>
      <c r="EP39" s="373"/>
      <c r="EQ39" s="373"/>
      <c r="ER39" s="373"/>
      <c r="ES39" s="374"/>
      <c r="ET39" s="372">
        <v>0</v>
      </c>
      <c r="EU39" s="373"/>
      <c r="EV39" s="373"/>
      <c r="EW39" s="373"/>
      <c r="EX39" s="373"/>
      <c r="EY39" s="373"/>
      <c r="EZ39" s="373"/>
      <c r="FA39" s="373"/>
      <c r="FB39" s="373"/>
      <c r="FC39" s="373"/>
      <c r="FD39" s="373"/>
      <c r="FE39" s="373"/>
      <c r="FF39" s="374"/>
    </row>
    <row r="40" spans="1:174" ht="4.5" customHeight="1" x14ac:dyDescent="0.2"/>
    <row r="41" spans="1:174" x14ac:dyDescent="0.2">
      <c r="I41" s="1" t="s">
        <v>130</v>
      </c>
    </row>
    <row r="42" spans="1:174" x14ac:dyDescent="0.2">
      <c r="I42" s="1" t="s">
        <v>131</v>
      </c>
      <c r="AQ42" s="397" t="s">
        <v>307</v>
      </c>
      <c r="AR42" s="368"/>
      <c r="AS42" s="368"/>
      <c r="AT42" s="368"/>
      <c r="AU42" s="368"/>
      <c r="AV42" s="368"/>
      <c r="AW42" s="368"/>
      <c r="AX42" s="368"/>
      <c r="AY42" s="368"/>
      <c r="AZ42" s="368"/>
      <c r="BA42" s="368"/>
      <c r="BB42" s="368"/>
      <c r="BC42" s="368"/>
      <c r="BD42" s="368"/>
      <c r="BE42" s="368"/>
      <c r="BF42" s="368"/>
      <c r="BG42" s="368"/>
      <c r="BH42" s="368"/>
      <c r="BI42" s="17"/>
      <c r="BJ42" s="17"/>
      <c r="BK42" s="397"/>
      <c r="BL42" s="368"/>
      <c r="BM42" s="368"/>
      <c r="BN42" s="368"/>
      <c r="BO42" s="368"/>
      <c r="BP42" s="368"/>
      <c r="BQ42" s="368"/>
      <c r="BR42" s="368"/>
      <c r="BS42" s="368"/>
      <c r="BT42" s="368"/>
      <c r="BU42" s="368"/>
      <c r="BV42" s="368"/>
      <c r="BW42" s="17"/>
      <c r="BX42" s="17"/>
      <c r="BY42" s="397" t="s">
        <v>522</v>
      </c>
      <c r="BZ42" s="368"/>
      <c r="CA42" s="368"/>
      <c r="CB42" s="368"/>
      <c r="CC42" s="368"/>
      <c r="CD42" s="368"/>
      <c r="CE42" s="368"/>
      <c r="CF42" s="368"/>
      <c r="CG42" s="368"/>
      <c r="CH42" s="368"/>
      <c r="CI42" s="368"/>
      <c r="CJ42" s="368"/>
      <c r="CK42" s="368"/>
      <c r="CL42" s="368"/>
      <c r="CM42" s="368"/>
      <c r="CN42" s="368"/>
      <c r="CO42" s="368"/>
      <c r="CP42" s="368"/>
      <c r="CQ42" s="368"/>
      <c r="CR42" s="368"/>
    </row>
    <row r="43" spans="1:174" s="3" customFormat="1" ht="8.25" x14ac:dyDescent="0.15">
      <c r="AQ43" s="402" t="s">
        <v>132</v>
      </c>
      <c r="AR43" s="402"/>
      <c r="AS43" s="402"/>
      <c r="AT43" s="402"/>
      <c r="AU43" s="402"/>
      <c r="AV43" s="402"/>
      <c r="AW43" s="402"/>
      <c r="AX43" s="402"/>
      <c r="AY43" s="402"/>
      <c r="AZ43" s="402"/>
      <c r="BA43" s="402"/>
      <c r="BB43" s="402"/>
      <c r="BC43" s="402"/>
      <c r="BD43" s="402"/>
      <c r="BE43" s="402"/>
      <c r="BF43" s="402"/>
      <c r="BG43" s="402"/>
      <c r="BH43" s="402"/>
      <c r="BK43" s="402" t="s">
        <v>16</v>
      </c>
      <c r="BL43" s="402"/>
      <c r="BM43" s="402"/>
      <c r="BN43" s="402"/>
      <c r="BO43" s="402"/>
      <c r="BP43" s="402"/>
      <c r="BQ43" s="402"/>
      <c r="BR43" s="402"/>
      <c r="BS43" s="402"/>
      <c r="BT43" s="402"/>
      <c r="BU43" s="402"/>
      <c r="BV43" s="402"/>
      <c r="BY43" s="402" t="s">
        <v>17</v>
      </c>
      <c r="BZ43" s="402"/>
      <c r="CA43" s="402"/>
      <c r="CB43" s="402"/>
      <c r="CC43" s="402"/>
      <c r="CD43" s="402"/>
      <c r="CE43" s="402"/>
      <c r="CF43" s="402"/>
      <c r="CG43" s="402"/>
      <c r="CH43" s="402"/>
      <c r="CI43" s="402"/>
      <c r="CJ43" s="402"/>
      <c r="CK43" s="402"/>
      <c r="CL43" s="402"/>
      <c r="CM43" s="402"/>
      <c r="CN43" s="402"/>
      <c r="CO43" s="402"/>
      <c r="CP43" s="402"/>
      <c r="CQ43" s="402"/>
      <c r="CR43" s="402"/>
    </row>
    <row r="44" spans="1:174" s="3" customFormat="1" ht="3" customHeight="1" x14ac:dyDescent="0.15"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</row>
    <row r="45" spans="1:174" x14ac:dyDescent="0.2">
      <c r="I45" s="1" t="s">
        <v>133</v>
      </c>
      <c r="AM45" s="397" t="s">
        <v>308</v>
      </c>
      <c r="AN45" s="368"/>
      <c r="AO45" s="368"/>
      <c r="AP45" s="368"/>
      <c r="AQ45" s="368"/>
      <c r="AR45" s="368"/>
      <c r="AS45" s="368"/>
      <c r="AT45" s="368"/>
      <c r="AU45" s="368"/>
      <c r="AV45" s="368"/>
      <c r="AW45" s="368"/>
      <c r="AX45" s="368"/>
      <c r="AY45" s="368"/>
      <c r="AZ45" s="368"/>
      <c r="BA45" s="368"/>
      <c r="BB45" s="368"/>
      <c r="BC45" s="368"/>
      <c r="BD45" s="368"/>
      <c r="BE45" s="17"/>
      <c r="BF45" s="17"/>
      <c r="BG45" s="397"/>
      <c r="BH45" s="368"/>
      <c r="BI45" s="368"/>
      <c r="BJ45" s="368"/>
      <c r="BK45" s="368"/>
      <c r="BL45" s="368"/>
      <c r="BM45" s="368"/>
      <c r="BN45" s="368"/>
      <c r="BO45" s="368"/>
      <c r="BP45" s="368"/>
      <c r="BQ45" s="368"/>
      <c r="BR45" s="368"/>
      <c r="BS45" s="368"/>
      <c r="BT45" s="368"/>
      <c r="BU45" s="368"/>
      <c r="BV45" s="368"/>
      <c r="BW45" s="368"/>
      <c r="BX45" s="368"/>
      <c r="BY45" s="17"/>
      <c r="BZ45" s="17"/>
      <c r="CA45" s="364" t="s">
        <v>481</v>
      </c>
      <c r="CB45" s="365"/>
      <c r="CC45" s="365"/>
      <c r="CD45" s="365"/>
      <c r="CE45" s="365"/>
      <c r="CF45" s="365"/>
      <c r="CG45" s="365"/>
      <c r="CH45" s="365"/>
      <c r="CI45" s="365"/>
      <c r="CJ45" s="365"/>
      <c r="CK45" s="365"/>
      <c r="CL45" s="365"/>
      <c r="CM45" s="365"/>
      <c r="CN45" s="365"/>
      <c r="CO45" s="365"/>
      <c r="CP45" s="365"/>
      <c r="CQ45" s="365"/>
      <c r="CR45" s="365"/>
    </row>
    <row r="46" spans="1:174" s="3" customFormat="1" ht="8.25" x14ac:dyDescent="0.15">
      <c r="AM46" s="402" t="s">
        <v>132</v>
      </c>
      <c r="AN46" s="402"/>
      <c r="AO46" s="402"/>
      <c r="AP46" s="402"/>
      <c r="AQ46" s="402"/>
      <c r="AR46" s="402"/>
      <c r="AS46" s="402"/>
      <c r="AT46" s="402"/>
      <c r="AU46" s="402"/>
      <c r="AV46" s="402"/>
      <c r="AW46" s="402"/>
      <c r="AX46" s="402"/>
      <c r="AY46" s="402"/>
      <c r="AZ46" s="402"/>
      <c r="BA46" s="402"/>
      <c r="BB46" s="402"/>
      <c r="BC46" s="402"/>
      <c r="BD46" s="402"/>
      <c r="BG46" s="402" t="s">
        <v>134</v>
      </c>
      <c r="BH46" s="402"/>
      <c r="BI46" s="402"/>
      <c r="BJ46" s="402"/>
      <c r="BK46" s="402"/>
      <c r="BL46" s="402"/>
      <c r="BM46" s="402"/>
      <c r="BN46" s="402"/>
      <c r="BO46" s="402"/>
      <c r="BP46" s="402"/>
      <c r="BQ46" s="402"/>
      <c r="BR46" s="402"/>
      <c r="BS46" s="402"/>
      <c r="BT46" s="402"/>
      <c r="BU46" s="402"/>
      <c r="BV46" s="402"/>
      <c r="BW46" s="402"/>
      <c r="BX46" s="402"/>
      <c r="CA46" s="402" t="s">
        <v>135</v>
      </c>
      <c r="CB46" s="402"/>
      <c r="CC46" s="402"/>
      <c r="CD46" s="402"/>
      <c r="CE46" s="402"/>
      <c r="CF46" s="402"/>
      <c r="CG46" s="402"/>
      <c r="CH46" s="402"/>
      <c r="CI46" s="402"/>
      <c r="CJ46" s="402"/>
      <c r="CK46" s="402"/>
      <c r="CL46" s="402"/>
      <c r="CM46" s="402"/>
      <c r="CN46" s="402"/>
      <c r="CO46" s="402"/>
      <c r="CP46" s="402"/>
      <c r="CQ46" s="402"/>
      <c r="CR46" s="402"/>
    </row>
    <row r="47" spans="1:174" s="3" customFormat="1" ht="3" customHeight="1" x14ac:dyDescent="0.15"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</row>
    <row r="48" spans="1:174" x14ac:dyDescent="0.2">
      <c r="I48" s="363" t="s">
        <v>18</v>
      </c>
      <c r="J48" s="363"/>
      <c r="K48" s="364"/>
      <c r="L48" s="365"/>
      <c r="M48" s="365"/>
      <c r="N48" s="366" t="s">
        <v>18</v>
      </c>
      <c r="O48" s="366"/>
      <c r="Q48" s="364"/>
      <c r="R48" s="365"/>
      <c r="S48" s="365"/>
      <c r="T48" s="365"/>
      <c r="U48" s="365"/>
      <c r="V48" s="365"/>
      <c r="W48" s="365"/>
      <c r="X48" s="365"/>
      <c r="Y48" s="365"/>
      <c r="Z48" s="365"/>
      <c r="AA48" s="365"/>
      <c r="AB48" s="365"/>
      <c r="AC48" s="365"/>
      <c r="AD48" s="365"/>
      <c r="AE48" s="365"/>
      <c r="AF48" s="363">
        <v>20</v>
      </c>
      <c r="AG48" s="363"/>
      <c r="AH48" s="363"/>
      <c r="AI48" s="395" t="s">
        <v>7</v>
      </c>
      <c r="AJ48" s="396"/>
      <c r="AK48" s="396"/>
      <c r="AL48" s="1" t="s">
        <v>3</v>
      </c>
    </row>
    <row r="49" spans="1:91" ht="8.25" customHeight="1" thickBot="1" x14ac:dyDescent="0.25"/>
    <row r="50" spans="1:91" ht="3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8"/>
    </row>
    <row r="51" spans="1:91" x14ac:dyDescent="0.2">
      <c r="A51" s="11" t="s">
        <v>136</v>
      </c>
      <c r="CM51" s="12"/>
    </row>
    <row r="52" spans="1:91" x14ac:dyDescent="0.2">
      <c r="A52" s="367"/>
      <c r="B52" s="368"/>
      <c r="C52" s="368"/>
      <c r="D52" s="368"/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  <c r="V52" s="368"/>
      <c r="W52" s="368"/>
      <c r="X52" s="368"/>
      <c r="Y52" s="368"/>
      <c r="Z52" s="368"/>
      <c r="AA52" s="368"/>
      <c r="AB52" s="368"/>
      <c r="AC52" s="368"/>
      <c r="AD52" s="368"/>
      <c r="AE52" s="368"/>
      <c r="AF52" s="368"/>
      <c r="AG52" s="368"/>
      <c r="AH52" s="368"/>
      <c r="AI52" s="368"/>
      <c r="AJ52" s="368"/>
      <c r="AK52" s="368"/>
      <c r="AL52" s="368"/>
      <c r="AM52" s="368"/>
      <c r="AN52" s="368"/>
      <c r="AO52" s="368"/>
      <c r="AP52" s="368"/>
      <c r="AQ52" s="368"/>
      <c r="AR52" s="368"/>
      <c r="AS52" s="368"/>
      <c r="AT52" s="368"/>
      <c r="AU52" s="368"/>
      <c r="AV52" s="368"/>
      <c r="AW52" s="368"/>
      <c r="AX52" s="368"/>
      <c r="AY52" s="368"/>
      <c r="AZ52" s="368"/>
      <c r="BA52" s="368"/>
      <c r="BB52" s="368"/>
      <c r="BC52" s="368"/>
      <c r="BD52" s="368"/>
      <c r="BE52" s="368"/>
      <c r="BF52" s="368"/>
      <c r="BG52" s="368"/>
      <c r="BH52" s="368"/>
      <c r="BI52" s="368"/>
      <c r="BJ52" s="368"/>
      <c r="BK52" s="368"/>
      <c r="BL52" s="368"/>
      <c r="BM52" s="368"/>
      <c r="BN52" s="368"/>
      <c r="BO52" s="368"/>
      <c r="BP52" s="368"/>
      <c r="BQ52" s="368"/>
      <c r="BR52" s="368"/>
      <c r="BS52" s="368"/>
      <c r="BT52" s="368"/>
      <c r="BU52" s="368"/>
      <c r="BV52" s="368"/>
      <c r="BW52" s="368"/>
      <c r="BX52" s="368"/>
      <c r="BY52" s="368"/>
      <c r="BZ52" s="368"/>
      <c r="CA52" s="368"/>
      <c r="CB52" s="368"/>
      <c r="CC52" s="368"/>
      <c r="CD52" s="368"/>
      <c r="CE52" s="368"/>
      <c r="CF52" s="368"/>
      <c r="CG52" s="368"/>
      <c r="CH52" s="368"/>
      <c r="CI52" s="368"/>
      <c r="CJ52" s="368"/>
      <c r="CK52" s="368"/>
      <c r="CL52" s="368"/>
      <c r="CM52" s="400"/>
    </row>
    <row r="53" spans="1:91" s="3" customFormat="1" ht="8.25" x14ac:dyDescent="0.15">
      <c r="A53" s="401" t="s">
        <v>137</v>
      </c>
      <c r="B53" s="402"/>
      <c r="C53" s="402"/>
      <c r="D53" s="402"/>
      <c r="E53" s="402"/>
      <c r="F53" s="402"/>
      <c r="G53" s="402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  <c r="T53" s="402"/>
      <c r="U53" s="402"/>
      <c r="V53" s="402"/>
      <c r="W53" s="402"/>
      <c r="X53" s="402"/>
      <c r="Y53" s="402"/>
      <c r="Z53" s="402"/>
      <c r="AA53" s="402"/>
      <c r="AB53" s="402"/>
      <c r="AC53" s="402"/>
      <c r="AD53" s="402"/>
      <c r="AE53" s="402"/>
      <c r="AF53" s="402"/>
      <c r="AG53" s="402"/>
      <c r="AH53" s="402"/>
      <c r="AI53" s="402"/>
      <c r="AJ53" s="402"/>
      <c r="AK53" s="402"/>
      <c r="AL53" s="402"/>
      <c r="AM53" s="402"/>
      <c r="AN53" s="402"/>
      <c r="AO53" s="402"/>
      <c r="AP53" s="402"/>
      <c r="AQ53" s="402"/>
      <c r="AR53" s="402"/>
      <c r="AS53" s="402"/>
      <c r="AT53" s="402"/>
      <c r="AU53" s="402"/>
      <c r="AV53" s="402"/>
      <c r="AW53" s="402"/>
      <c r="AX53" s="402"/>
      <c r="AY53" s="402"/>
      <c r="AZ53" s="402"/>
      <c r="BA53" s="402"/>
      <c r="BB53" s="402"/>
      <c r="BC53" s="402"/>
      <c r="BD53" s="402"/>
      <c r="BE53" s="402"/>
      <c r="BF53" s="402"/>
      <c r="BG53" s="402"/>
      <c r="BH53" s="402"/>
      <c r="BI53" s="402"/>
      <c r="BJ53" s="402"/>
      <c r="BK53" s="402"/>
      <c r="BL53" s="402"/>
      <c r="BM53" s="402"/>
      <c r="BN53" s="402"/>
      <c r="BO53" s="402"/>
      <c r="BP53" s="402"/>
      <c r="BQ53" s="402"/>
      <c r="BR53" s="402"/>
      <c r="BS53" s="402"/>
      <c r="BT53" s="402"/>
      <c r="BU53" s="402"/>
      <c r="BV53" s="402"/>
      <c r="BW53" s="402"/>
      <c r="BX53" s="402"/>
      <c r="BY53" s="402"/>
      <c r="BZ53" s="402"/>
      <c r="CA53" s="402"/>
      <c r="CB53" s="402"/>
      <c r="CC53" s="402"/>
      <c r="CD53" s="402"/>
      <c r="CE53" s="402"/>
      <c r="CF53" s="402"/>
      <c r="CG53" s="402"/>
      <c r="CH53" s="402"/>
      <c r="CI53" s="402"/>
      <c r="CJ53" s="402"/>
      <c r="CK53" s="402"/>
      <c r="CL53" s="402"/>
      <c r="CM53" s="403"/>
    </row>
    <row r="54" spans="1:91" s="3" customFormat="1" ht="6" customHeight="1" x14ac:dyDescent="0.15">
      <c r="A54" s="9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10"/>
    </row>
    <row r="55" spans="1:91" x14ac:dyDescent="0.2">
      <c r="A55" s="367"/>
      <c r="B55" s="368"/>
      <c r="C55" s="368"/>
      <c r="D55" s="368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  <c r="Q55" s="368"/>
      <c r="R55" s="368"/>
      <c r="S55" s="368"/>
      <c r="T55" s="368"/>
      <c r="U55" s="368"/>
      <c r="V55" s="368"/>
      <c r="W55" s="368"/>
      <c r="X55" s="368"/>
      <c r="Y55" s="368"/>
      <c r="AH55" s="397"/>
      <c r="AI55" s="368"/>
      <c r="AJ55" s="368"/>
      <c r="AK55" s="368"/>
      <c r="AL55" s="368"/>
      <c r="AM55" s="368"/>
      <c r="AN55" s="368"/>
      <c r="AO55" s="368"/>
      <c r="AP55" s="368"/>
      <c r="AQ55" s="368"/>
      <c r="AR55" s="368"/>
      <c r="AS55" s="368"/>
      <c r="AT55" s="368"/>
      <c r="AU55" s="368"/>
      <c r="AV55" s="368"/>
      <c r="AW55" s="368"/>
      <c r="AX55" s="368"/>
      <c r="AY55" s="368"/>
      <c r="AZ55" s="368"/>
      <c r="BA55" s="368"/>
      <c r="BB55" s="368"/>
      <c r="BC55" s="368"/>
      <c r="BD55" s="368"/>
      <c r="BE55" s="368"/>
      <c r="BF55" s="368"/>
      <c r="BG55" s="368"/>
      <c r="BH55" s="368"/>
      <c r="BI55" s="368"/>
      <c r="BJ55" s="368"/>
      <c r="BK55" s="368"/>
      <c r="BL55" s="368"/>
      <c r="BM55" s="368"/>
      <c r="BN55" s="368"/>
      <c r="BO55" s="368"/>
      <c r="BP55" s="368"/>
      <c r="BQ55" s="368"/>
      <c r="BR55" s="368"/>
      <c r="BS55" s="368"/>
      <c r="BT55" s="368"/>
      <c r="BU55" s="368"/>
      <c r="BV55" s="368"/>
      <c r="BW55" s="368"/>
      <c r="BX55" s="368"/>
      <c r="BY55" s="368"/>
      <c r="BZ55" s="368"/>
      <c r="CA55" s="368"/>
      <c r="CB55" s="368"/>
      <c r="CC55" s="368"/>
      <c r="CD55" s="368"/>
      <c r="CE55" s="368"/>
      <c r="CF55" s="368"/>
      <c r="CG55" s="368"/>
      <c r="CH55" s="368"/>
      <c r="CI55" s="368"/>
      <c r="CJ55" s="368"/>
      <c r="CK55" s="368"/>
      <c r="CL55" s="368"/>
      <c r="CM55" s="400"/>
    </row>
    <row r="56" spans="1:91" s="3" customFormat="1" ht="8.25" x14ac:dyDescent="0.15">
      <c r="A56" s="401" t="s">
        <v>16</v>
      </c>
      <c r="B56" s="402"/>
      <c r="C56" s="402"/>
      <c r="D56" s="402"/>
      <c r="E56" s="402"/>
      <c r="F56" s="402"/>
      <c r="G56" s="402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  <c r="T56" s="402"/>
      <c r="U56" s="402"/>
      <c r="V56" s="402"/>
      <c r="W56" s="402"/>
      <c r="X56" s="402"/>
      <c r="Y56" s="402"/>
      <c r="AH56" s="402" t="s">
        <v>17</v>
      </c>
      <c r="AI56" s="402"/>
      <c r="AJ56" s="402"/>
      <c r="AK56" s="402"/>
      <c r="AL56" s="402"/>
      <c r="AM56" s="402"/>
      <c r="AN56" s="402"/>
      <c r="AO56" s="402"/>
      <c r="AP56" s="402"/>
      <c r="AQ56" s="402"/>
      <c r="AR56" s="402"/>
      <c r="AS56" s="402"/>
      <c r="AT56" s="402"/>
      <c r="AU56" s="402"/>
      <c r="AV56" s="402"/>
      <c r="AW56" s="402"/>
      <c r="AX56" s="402"/>
      <c r="AY56" s="402"/>
      <c r="AZ56" s="402"/>
      <c r="BA56" s="402"/>
      <c r="BB56" s="402"/>
      <c r="BC56" s="402"/>
      <c r="BD56" s="402"/>
      <c r="BE56" s="402"/>
      <c r="BF56" s="402"/>
      <c r="BG56" s="402"/>
      <c r="BH56" s="402"/>
      <c r="BI56" s="402"/>
      <c r="BJ56" s="402"/>
      <c r="BK56" s="402"/>
      <c r="BL56" s="402"/>
      <c r="BM56" s="402"/>
      <c r="BN56" s="402"/>
      <c r="BO56" s="402"/>
      <c r="BP56" s="402"/>
      <c r="BQ56" s="402"/>
      <c r="BR56" s="402"/>
      <c r="BS56" s="402"/>
      <c r="BT56" s="402"/>
      <c r="BU56" s="402"/>
      <c r="BV56" s="402"/>
      <c r="BW56" s="402"/>
      <c r="BX56" s="402"/>
      <c r="BY56" s="402"/>
      <c r="BZ56" s="402"/>
      <c r="CA56" s="402"/>
      <c r="CB56" s="402"/>
      <c r="CC56" s="402"/>
      <c r="CD56" s="402"/>
      <c r="CE56" s="402"/>
      <c r="CF56" s="402"/>
      <c r="CG56" s="402"/>
      <c r="CH56" s="402"/>
      <c r="CI56" s="402"/>
      <c r="CJ56" s="402"/>
      <c r="CK56" s="402"/>
      <c r="CL56" s="402"/>
      <c r="CM56" s="403"/>
    </row>
    <row r="57" spans="1:91" ht="8.25" customHeight="1" x14ac:dyDescent="0.2">
      <c r="A57" s="11"/>
      <c r="CM57" s="12"/>
    </row>
    <row r="58" spans="1:91" x14ac:dyDescent="0.2">
      <c r="A58" s="362" t="s">
        <v>18</v>
      </c>
      <c r="B58" s="363"/>
      <c r="C58" s="364"/>
      <c r="D58" s="365"/>
      <c r="E58" s="365"/>
      <c r="F58" s="366" t="s">
        <v>18</v>
      </c>
      <c r="G58" s="366"/>
      <c r="I58" s="364"/>
      <c r="J58" s="365"/>
      <c r="K58" s="365"/>
      <c r="L58" s="365"/>
      <c r="M58" s="365"/>
      <c r="N58" s="365"/>
      <c r="O58" s="365"/>
      <c r="P58" s="365"/>
      <c r="Q58" s="365"/>
      <c r="R58" s="365"/>
      <c r="S58" s="365"/>
      <c r="T58" s="365"/>
      <c r="U58" s="365"/>
      <c r="V58" s="365"/>
      <c r="W58" s="365"/>
      <c r="X58" s="363">
        <v>20</v>
      </c>
      <c r="Y58" s="363"/>
      <c r="Z58" s="363"/>
      <c r="AA58" s="395" t="s">
        <v>7</v>
      </c>
      <c r="AB58" s="396"/>
      <c r="AC58" s="396"/>
      <c r="AD58" s="1" t="s">
        <v>3</v>
      </c>
      <c r="CM58" s="12"/>
    </row>
    <row r="59" spans="1:91" ht="3" customHeight="1" thickBot="1" x14ac:dyDescent="0.25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5"/>
    </row>
    <row r="60" spans="1:91" ht="3" customHeight="1" x14ac:dyDescent="0.2"/>
  </sheetData>
  <mergeCells count="312">
    <mergeCell ref="DG26:DS26"/>
    <mergeCell ref="DT26:EF26"/>
    <mergeCell ref="EG26:ES26"/>
    <mergeCell ref="ET26:FF26"/>
    <mergeCell ref="A26:H26"/>
    <mergeCell ref="I26:CM26"/>
    <mergeCell ref="CN26:CU26"/>
    <mergeCell ref="CV26:DE26"/>
    <mergeCell ref="A13:H13"/>
    <mergeCell ref="I13:CM13"/>
    <mergeCell ref="CN13:CU13"/>
    <mergeCell ref="CV13:DE13"/>
    <mergeCell ref="DG13:DS13"/>
    <mergeCell ref="DT13:EF13"/>
    <mergeCell ref="EG13:ES13"/>
    <mergeCell ref="ET13:FF13"/>
    <mergeCell ref="A20:H20"/>
    <mergeCell ref="I20:CM20"/>
    <mergeCell ref="CN20:CU20"/>
    <mergeCell ref="CV20:DE20"/>
    <mergeCell ref="DG20:DS20"/>
    <mergeCell ref="DT20:EF20"/>
    <mergeCell ref="EG20:ES20"/>
    <mergeCell ref="ET20:FF20"/>
    <mergeCell ref="DG14:DS14"/>
    <mergeCell ref="DT14:EF14"/>
    <mergeCell ref="EG14:ES14"/>
    <mergeCell ref="ET14:FF14"/>
    <mergeCell ref="A14:H14"/>
    <mergeCell ref="I14:CM14"/>
    <mergeCell ref="CN14:CU14"/>
    <mergeCell ref="CV14:DE14"/>
    <mergeCell ref="A11:H11"/>
    <mergeCell ref="I11:CM11"/>
    <mergeCell ref="CN11:CU11"/>
    <mergeCell ref="CV11:DE11"/>
    <mergeCell ref="DG11:DS11"/>
    <mergeCell ref="DT11:EF11"/>
    <mergeCell ref="EG11:ES11"/>
    <mergeCell ref="ET11:FF11"/>
    <mergeCell ref="A12:H12"/>
    <mergeCell ref="I12:CM12"/>
    <mergeCell ref="CN12:CU12"/>
    <mergeCell ref="CV12:DE12"/>
    <mergeCell ref="DG12:DS12"/>
    <mergeCell ref="DT12:EF12"/>
    <mergeCell ref="EG12:ES12"/>
    <mergeCell ref="ET12:FF12"/>
    <mergeCell ref="A3:H5"/>
    <mergeCell ref="A6:H6"/>
    <mergeCell ref="I3:CM5"/>
    <mergeCell ref="CN3:CU5"/>
    <mergeCell ref="CV3:DE5"/>
    <mergeCell ref="DG3:FF3"/>
    <mergeCell ref="DG4:DL4"/>
    <mergeCell ref="DM4:DO4"/>
    <mergeCell ref="DP4:DS4"/>
    <mergeCell ref="DT4:DY4"/>
    <mergeCell ref="EP4:ES4"/>
    <mergeCell ref="ET4:FF5"/>
    <mergeCell ref="DG5:DS5"/>
    <mergeCell ref="DT5:EF5"/>
    <mergeCell ref="EG5:ES5"/>
    <mergeCell ref="DZ4:EB4"/>
    <mergeCell ref="EC4:EF4"/>
    <mergeCell ref="EG4:EL4"/>
    <mergeCell ref="EM4:EO4"/>
    <mergeCell ref="DF3:DF5"/>
    <mergeCell ref="B1:FE1"/>
    <mergeCell ref="A7:H7"/>
    <mergeCell ref="I7:CM7"/>
    <mergeCell ref="CN7:CU7"/>
    <mergeCell ref="CV7:DE7"/>
    <mergeCell ref="DG7:DS7"/>
    <mergeCell ref="DT7:EF7"/>
    <mergeCell ref="EG7:ES7"/>
    <mergeCell ref="DG8:DS8"/>
    <mergeCell ref="DT8:EF8"/>
    <mergeCell ref="EG8:ES8"/>
    <mergeCell ref="ET8:FF8"/>
    <mergeCell ref="A8:H8"/>
    <mergeCell ref="I8:CM8"/>
    <mergeCell ref="CN8:CU8"/>
    <mergeCell ref="CV8:DE8"/>
    <mergeCell ref="I6:CM6"/>
    <mergeCell ref="CN6:CU6"/>
    <mergeCell ref="CV6:DE6"/>
    <mergeCell ref="ET7:FF7"/>
    <mergeCell ref="DG6:DS6"/>
    <mergeCell ref="DT6:EF6"/>
    <mergeCell ref="EG6:ES6"/>
    <mergeCell ref="ET6:FF6"/>
    <mergeCell ref="ET9:FF9"/>
    <mergeCell ref="A9:H9"/>
    <mergeCell ref="I9:CM9"/>
    <mergeCell ref="CN9:CU9"/>
    <mergeCell ref="CV9:DE9"/>
    <mergeCell ref="DG10:DS10"/>
    <mergeCell ref="DT10:EF10"/>
    <mergeCell ref="EG10:ES10"/>
    <mergeCell ref="ET10:FF10"/>
    <mergeCell ref="A10:H10"/>
    <mergeCell ref="I10:CM10"/>
    <mergeCell ref="CN10:CU10"/>
    <mergeCell ref="CV10:DE10"/>
    <mergeCell ref="DG9:DS9"/>
    <mergeCell ref="DT9:EF9"/>
    <mergeCell ref="EG9:ES9"/>
    <mergeCell ref="DG15:DS15"/>
    <mergeCell ref="DT15:EF15"/>
    <mergeCell ref="EG15:ES15"/>
    <mergeCell ref="ET15:FF15"/>
    <mergeCell ref="A15:H15"/>
    <mergeCell ref="I15:CM15"/>
    <mergeCell ref="CN15:CU15"/>
    <mergeCell ref="CV15:DE15"/>
    <mergeCell ref="DG16:DS16"/>
    <mergeCell ref="DT16:EF16"/>
    <mergeCell ref="EG16:ES16"/>
    <mergeCell ref="ET16:FF16"/>
    <mergeCell ref="A16:H16"/>
    <mergeCell ref="I16:CM16"/>
    <mergeCell ref="CN16:CU16"/>
    <mergeCell ref="CV16:DE16"/>
    <mergeCell ref="DG17:DS17"/>
    <mergeCell ref="DT17:EF17"/>
    <mergeCell ref="EG17:ES17"/>
    <mergeCell ref="ET17:FF17"/>
    <mergeCell ref="A17:H17"/>
    <mergeCell ref="I17:CM17"/>
    <mergeCell ref="CN17:CU17"/>
    <mergeCell ref="CV17:DE17"/>
    <mergeCell ref="DG18:DS18"/>
    <mergeCell ref="DT18:EF18"/>
    <mergeCell ref="EG18:ES18"/>
    <mergeCell ref="ET18:FF18"/>
    <mergeCell ref="A18:H18"/>
    <mergeCell ref="I18:CM18"/>
    <mergeCell ref="CN18:CU18"/>
    <mergeCell ref="CV18:DE18"/>
    <mergeCell ref="DG19:DS19"/>
    <mergeCell ref="DT19:EF19"/>
    <mergeCell ref="EG19:ES19"/>
    <mergeCell ref="ET19:FF19"/>
    <mergeCell ref="A19:H19"/>
    <mergeCell ref="I19:CM19"/>
    <mergeCell ref="CN19:CU19"/>
    <mergeCell ref="CV19:DE19"/>
    <mergeCell ref="DG22:DS22"/>
    <mergeCell ref="DT22:EF22"/>
    <mergeCell ref="EG22:ES22"/>
    <mergeCell ref="ET22:FF22"/>
    <mergeCell ref="A22:H22"/>
    <mergeCell ref="I22:CM22"/>
    <mergeCell ref="CN22:CU22"/>
    <mergeCell ref="CV22:DE22"/>
    <mergeCell ref="A21:H21"/>
    <mergeCell ref="I21:CM21"/>
    <mergeCell ref="CN21:CU21"/>
    <mergeCell ref="CV21:DE21"/>
    <mergeCell ref="DG21:DS21"/>
    <mergeCell ref="DT21:EF21"/>
    <mergeCell ref="EG21:ES21"/>
    <mergeCell ref="ET21:FF21"/>
    <mergeCell ref="DG23:DS23"/>
    <mergeCell ref="DT23:EF23"/>
    <mergeCell ref="EG23:ES23"/>
    <mergeCell ref="ET23:FF23"/>
    <mergeCell ref="A23:H23"/>
    <mergeCell ref="I23:CM23"/>
    <mergeCell ref="CN23:CU23"/>
    <mergeCell ref="CV23:DE23"/>
    <mergeCell ref="DG25:DS25"/>
    <mergeCell ref="DT25:EF25"/>
    <mergeCell ref="EG25:ES25"/>
    <mergeCell ref="ET25:FF25"/>
    <mergeCell ref="A25:H25"/>
    <mergeCell ref="I25:CM25"/>
    <mergeCell ref="CN25:CU25"/>
    <mergeCell ref="CV25:DE25"/>
    <mergeCell ref="A24:H24"/>
    <mergeCell ref="I24:CM24"/>
    <mergeCell ref="CN24:CU24"/>
    <mergeCell ref="CV24:DE24"/>
    <mergeCell ref="DG24:DS24"/>
    <mergeCell ref="DT24:EF24"/>
    <mergeCell ref="EG24:ES24"/>
    <mergeCell ref="ET24:FF24"/>
    <mergeCell ref="ET32:FF32"/>
    <mergeCell ref="I32:CM32"/>
    <mergeCell ref="CN32:CU32"/>
    <mergeCell ref="DG27:DS27"/>
    <mergeCell ref="DT27:EF27"/>
    <mergeCell ref="EG27:ES27"/>
    <mergeCell ref="ET27:FF27"/>
    <mergeCell ref="A27:H27"/>
    <mergeCell ref="I27:CM27"/>
    <mergeCell ref="CN27:CU27"/>
    <mergeCell ref="CV27:DE27"/>
    <mergeCell ref="DG28:DS28"/>
    <mergeCell ref="DT28:EF28"/>
    <mergeCell ref="EG28:ES28"/>
    <mergeCell ref="ET28:FF28"/>
    <mergeCell ref="A28:H28"/>
    <mergeCell ref="I28:CM28"/>
    <mergeCell ref="CN28:CU28"/>
    <mergeCell ref="CV28:DE28"/>
    <mergeCell ref="DG29:DS29"/>
    <mergeCell ref="DT29:EF29"/>
    <mergeCell ref="EG29:ES29"/>
    <mergeCell ref="ET29:FF29"/>
    <mergeCell ref="A29:H29"/>
    <mergeCell ref="I29:CM29"/>
    <mergeCell ref="CN29:CU29"/>
    <mergeCell ref="CV29:DE29"/>
    <mergeCell ref="DG31:DS31"/>
    <mergeCell ref="DT31:EF31"/>
    <mergeCell ref="EG31:ES31"/>
    <mergeCell ref="ET31:FF31"/>
    <mergeCell ref="A31:H31"/>
    <mergeCell ref="I31:CM31"/>
    <mergeCell ref="CN31:CU31"/>
    <mergeCell ref="CV31:DE31"/>
    <mergeCell ref="A30:H30"/>
    <mergeCell ref="I30:CM30"/>
    <mergeCell ref="CN30:CU30"/>
    <mergeCell ref="CV30:DE30"/>
    <mergeCell ref="DG30:DS30"/>
    <mergeCell ref="DT30:EF30"/>
    <mergeCell ref="EG30:ES30"/>
    <mergeCell ref="ET30:FF30"/>
    <mergeCell ref="CV32:DE32"/>
    <mergeCell ref="DT32:EF32"/>
    <mergeCell ref="DT39:EF39"/>
    <mergeCell ref="I33:CM33"/>
    <mergeCell ref="I39:CM39"/>
    <mergeCell ref="DT36:EF36"/>
    <mergeCell ref="ET36:FF36"/>
    <mergeCell ref="DT33:EF33"/>
    <mergeCell ref="CV39:DE39"/>
    <mergeCell ref="EG39:ES39"/>
    <mergeCell ref="DG32:DS32"/>
    <mergeCell ref="ET39:FF39"/>
    <mergeCell ref="ET33:FF33"/>
    <mergeCell ref="EG33:ES33"/>
    <mergeCell ref="ET35:FF35"/>
    <mergeCell ref="ET37:FF37"/>
    <mergeCell ref="ET38:FF38"/>
    <mergeCell ref="CV35:DE35"/>
    <mergeCell ref="EG37:ES37"/>
    <mergeCell ref="EG38:ES38"/>
    <mergeCell ref="ET34:FF34"/>
    <mergeCell ref="DG34:DS34"/>
    <mergeCell ref="DT34:EF34"/>
    <mergeCell ref="I35:CM35"/>
    <mergeCell ref="CV36:DE36"/>
    <mergeCell ref="AQ43:BH43"/>
    <mergeCell ref="BK43:BV43"/>
    <mergeCell ref="BY43:CR43"/>
    <mergeCell ref="CN33:CU35"/>
    <mergeCell ref="I34:CM34"/>
    <mergeCell ref="CV34:DE34"/>
    <mergeCell ref="CA45:CR45"/>
    <mergeCell ref="CA46:CR46"/>
    <mergeCell ref="EG34:ES34"/>
    <mergeCell ref="DG35:DS35"/>
    <mergeCell ref="DT35:EF35"/>
    <mergeCell ref="EG35:ES35"/>
    <mergeCell ref="EG36:ES36"/>
    <mergeCell ref="AH55:CM55"/>
    <mergeCell ref="A56:Y56"/>
    <mergeCell ref="AH56:CM56"/>
    <mergeCell ref="AM45:BD45"/>
    <mergeCell ref="A52:CM52"/>
    <mergeCell ref="A53:CM53"/>
    <mergeCell ref="K48:M48"/>
    <mergeCell ref="N48:O48"/>
    <mergeCell ref="A32:H35"/>
    <mergeCell ref="EG32:ES32"/>
    <mergeCell ref="CV33:DE33"/>
    <mergeCell ref="AM46:BD46"/>
    <mergeCell ref="BG45:BX45"/>
    <mergeCell ref="BG46:BX46"/>
    <mergeCell ref="DG33:DS33"/>
    <mergeCell ref="DG36:DS36"/>
    <mergeCell ref="DG39:DS39"/>
    <mergeCell ref="I36:CM36"/>
    <mergeCell ref="CN36:CU36"/>
    <mergeCell ref="A58:B58"/>
    <mergeCell ref="C58:E58"/>
    <mergeCell ref="F58:G58"/>
    <mergeCell ref="I58:W58"/>
    <mergeCell ref="A55:Y55"/>
    <mergeCell ref="I37:CM37"/>
    <mergeCell ref="CV37:DE37"/>
    <mergeCell ref="DG37:DS37"/>
    <mergeCell ref="DT37:EF37"/>
    <mergeCell ref="A36:H39"/>
    <mergeCell ref="I38:CM38"/>
    <mergeCell ref="CN37:CU39"/>
    <mergeCell ref="CV38:DE38"/>
    <mergeCell ref="DG38:DS38"/>
    <mergeCell ref="DT38:EF38"/>
    <mergeCell ref="X58:Z58"/>
    <mergeCell ref="AA58:AC58"/>
    <mergeCell ref="I48:J48"/>
    <mergeCell ref="Q48:AE48"/>
    <mergeCell ref="AF48:AH48"/>
    <mergeCell ref="AI48:AK48"/>
    <mergeCell ref="AQ42:BH42"/>
    <mergeCell ref="BK42:BV42"/>
    <mergeCell ref="BY42:CR42"/>
  </mergeCells>
  <pageMargins left="0.22" right="0.27559055118110237" top="0.31496062992125984" bottom="0.38" header="0.31" footer="0.19685039370078741"/>
  <pageSetup paperSize="9" scale="59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view="pageBreakPreview" zoomScaleNormal="100" zoomScaleSheetLayoutView="100" workbookViewId="0">
      <selection activeCell="H49" sqref="H49"/>
    </sheetView>
  </sheetViews>
  <sheetFormatPr defaultRowHeight="15.75" x14ac:dyDescent="0.25"/>
  <cols>
    <col min="1" max="1" width="44.5703125" style="107" customWidth="1"/>
    <col min="2" max="2" width="9.140625" style="107"/>
    <col min="3" max="3" width="21.42578125" style="107" customWidth="1"/>
    <col min="4" max="4" width="18.5703125" style="107" customWidth="1"/>
    <col min="5" max="5" width="21.28515625" style="107" customWidth="1"/>
    <col min="6" max="16384" width="9.140625" style="107"/>
  </cols>
  <sheetData>
    <row r="2" spans="1:5" x14ac:dyDescent="0.25">
      <c r="A2" s="113" t="s">
        <v>472</v>
      </c>
    </row>
    <row r="5" spans="1:5" ht="25.5" customHeight="1" x14ac:dyDescent="0.25">
      <c r="A5" s="463" t="s">
        <v>0</v>
      </c>
      <c r="B5" s="463" t="s">
        <v>463</v>
      </c>
      <c r="C5" s="463" t="s">
        <v>464</v>
      </c>
      <c r="D5" s="463"/>
      <c r="E5" s="463"/>
    </row>
    <row r="6" spans="1:5" ht="63" x14ac:dyDescent="0.25">
      <c r="A6" s="463"/>
      <c r="B6" s="463"/>
      <c r="C6" s="108" t="s">
        <v>534</v>
      </c>
      <c r="D6" s="108" t="s">
        <v>531</v>
      </c>
      <c r="E6" s="108" t="s">
        <v>532</v>
      </c>
    </row>
    <row r="7" spans="1:5" ht="30.95" customHeight="1" x14ac:dyDescent="0.25">
      <c r="A7" s="109" t="s">
        <v>465</v>
      </c>
      <c r="B7" s="108">
        <v>262</v>
      </c>
      <c r="C7" s="110">
        <f>Лист1!CK35</f>
        <v>508923.84</v>
      </c>
      <c r="D7" s="110">
        <v>666773.4</v>
      </c>
      <c r="E7" s="110">
        <v>666773.4</v>
      </c>
    </row>
    <row r="8" spans="1:5" ht="30.95" customHeight="1" x14ac:dyDescent="0.25">
      <c r="A8" s="111" t="s">
        <v>466</v>
      </c>
      <c r="B8" s="108">
        <v>291</v>
      </c>
      <c r="C8" s="110">
        <f>Лист1!CF49</f>
        <v>76317.23</v>
      </c>
      <c r="D8" s="110">
        <v>152343.23000000001</v>
      </c>
      <c r="E8" s="110">
        <f>C8</f>
        <v>76317.23</v>
      </c>
    </row>
    <row r="9" spans="1:5" ht="30.95" customHeight="1" x14ac:dyDescent="0.25">
      <c r="A9" s="111" t="s">
        <v>467</v>
      </c>
      <c r="B9" s="108">
        <v>221</v>
      </c>
      <c r="C9" s="110">
        <f>Лист1!CM86</f>
        <v>23818.639999999999</v>
      </c>
      <c r="D9" s="110">
        <f>Лист1!DD86</f>
        <v>20818.64</v>
      </c>
      <c r="E9" s="110">
        <f>Лист1!DE86</f>
        <v>20818.64</v>
      </c>
    </row>
    <row r="10" spans="1:5" ht="30.95" customHeight="1" x14ac:dyDescent="0.25">
      <c r="A10" s="111" t="s">
        <v>468</v>
      </c>
      <c r="B10" s="108">
        <v>223</v>
      </c>
      <c r="C10" s="110">
        <f>Лист1!CM109</f>
        <v>611631.35</v>
      </c>
      <c r="D10" s="110">
        <f>Лист1!DD109</f>
        <v>598898.99</v>
      </c>
      <c r="E10" s="110">
        <f>Лист1!DE109</f>
        <v>598898.99</v>
      </c>
    </row>
    <row r="11" spans="1:5" ht="30.95" customHeight="1" x14ac:dyDescent="0.25">
      <c r="A11" s="111" t="s">
        <v>469</v>
      </c>
      <c r="B11" s="108">
        <v>225</v>
      </c>
      <c r="C11" s="110">
        <f>Лист1!CK135</f>
        <v>66461.239999999991</v>
      </c>
      <c r="D11" s="110">
        <f>Лист1!DD135</f>
        <v>68311.239999999991</v>
      </c>
      <c r="E11" s="110">
        <f>Лист1!DE135</f>
        <v>68311.239999999991</v>
      </c>
    </row>
    <row r="12" spans="1:5" ht="30.95" customHeight="1" x14ac:dyDescent="0.25">
      <c r="A12" s="111" t="s">
        <v>470</v>
      </c>
      <c r="B12" s="108">
        <v>226</v>
      </c>
      <c r="C12" s="110">
        <f>Лист1!CK154</f>
        <v>103132.59</v>
      </c>
      <c r="D12" s="110">
        <f>Лист1!DD154</f>
        <v>96625.15</v>
      </c>
      <c r="E12" s="110">
        <f>Лист1!DE154</f>
        <v>96625.15</v>
      </c>
    </row>
    <row r="13" spans="1:5" ht="30.95" customHeight="1" x14ac:dyDescent="0.25">
      <c r="A13" s="111" t="s">
        <v>471</v>
      </c>
      <c r="B13" s="108">
        <v>310</v>
      </c>
      <c r="C13" s="110">
        <f>Лист1!CK162+Лист1!CK163</f>
        <v>100000</v>
      </c>
      <c r="D13" s="110">
        <f>Лист1!DD162</f>
        <v>189920</v>
      </c>
      <c r="E13" s="110">
        <f>Лист1!DE162</f>
        <v>189920</v>
      </c>
    </row>
    <row r="14" spans="1:5" ht="30.95" customHeight="1" x14ac:dyDescent="0.25">
      <c r="A14" s="111" t="s">
        <v>303</v>
      </c>
      <c r="B14" s="108">
        <v>342</v>
      </c>
      <c r="C14" s="110">
        <f>Лист1!CK172+Лист1!CK177</f>
        <v>2332399.96</v>
      </c>
      <c r="D14" s="110">
        <f>Лист1!DD172+Лист1!DD177</f>
        <v>2332399.96</v>
      </c>
      <c r="E14" s="110">
        <f>Лист1!DE172+Лист1!DE177</f>
        <v>2332399.96</v>
      </c>
    </row>
    <row r="15" spans="1:5" ht="23.25" customHeight="1" x14ac:dyDescent="0.25">
      <c r="A15" s="111" t="s">
        <v>318</v>
      </c>
      <c r="B15" s="111"/>
      <c r="C15" s="112">
        <f>SUM(C7:C14)</f>
        <v>3822684.85</v>
      </c>
      <c r="D15" s="112">
        <f t="shared" ref="D15:E15" si="0">SUM(D7:D14)</f>
        <v>4126090.61</v>
      </c>
      <c r="E15" s="112">
        <f t="shared" si="0"/>
        <v>4050064.61</v>
      </c>
    </row>
  </sheetData>
  <mergeCells count="3">
    <mergeCell ref="C5:E5"/>
    <mergeCell ref="A5:A6"/>
    <mergeCell ref="B5:B6"/>
  </mergeCells>
  <pageMargins left="0.7" right="0.7" top="0.75" bottom="0.75" header="0.3" footer="0.3"/>
  <pageSetup paperSize="9"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54"/>
  <sheetViews>
    <sheetView view="pageBreakPreview" topLeftCell="T5" zoomScaleNormal="100" zoomScaleSheetLayoutView="100" workbookViewId="0">
      <selection activeCell="IL30" sqref="IL30"/>
    </sheetView>
  </sheetViews>
  <sheetFormatPr defaultColWidth="0.85546875" defaultRowHeight="12.75" x14ac:dyDescent="0.2"/>
  <cols>
    <col min="1" max="20" width="0.85546875" style="98"/>
    <col min="21" max="21" width="4.140625" style="98" customWidth="1"/>
    <col min="22" max="22" width="2.85546875" style="98" hidden="1" customWidth="1"/>
    <col min="23" max="23" width="0.85546875" style="98" hidden="1" customWidth="1"/>
    <col min="24" max="24" width="0.7109375" style="98" hidden="1" customWidth="1"/>
    <col min="25" max="25" width="1.85546875" style="98" customWidth="1"/>
    <col min="26" max="35" width="0.85546875" style="98"/>
    <col min="36" max="36" width="0.7109375" style="98" customWidth="1"/>
    <col min="37" max="40" width="0.85546875" style="98" hidden="1" customWidth="1"/>
    <col min="41" max="53" width="0.85546875" style="98"/>
    <col min="54" max="54" width="4.140625" style="98" customWidth="1"/>
    <col min="55" max="57" width="0.85546875" style="98" hidden="1" customWidth="1"/>
    <col min="58" max="66" width="0.85546875" style="98"/>
    <col min="67" max="67" width="5" style="98" customWidth="1"/>
    <col min="68" max="69" width="0.85546875" style="98"/>
    <col min="70" max="70" width="0.42578125" style="98" customWidth="1"/>
    <col min="71" max="75" width="0.85546875" style="98" hidden="1" customWidth="1"/>
    <col min="76" max="86" width="0.85546875" style="98"/>
    <col min="87" max="87" width="1.42578125" style="98" customWidth="1"/>
    <col min="88" max="94" width="0.85546875" style="98" hidden="1" customWidth="1"/>
    <col min="95" max="107" width="0.85546875" style="98"/>
    <col min="108" max="108" width="1.7109375" style="98" customWidth="1"/>
    <col min="109" max="109" width="0.85546875" style="98"/>
    <col min="110" max="112" width="0.85546875" style="98" hidden="1" customWidth="1"/>
    <col min="113" max="119" width="0.85546875" style="98"/>
    <col min="120" max="120" width="5.85546875" style="98" customWidth="1"/>
    <col min="121" max="121" width="0.85546875" style="98"/>
    <col min="122" max="122" width="0.140625" style="98" customWidth="1"/>
    <col min="123" max="124" width="0.85546875" style="98" hidden="1" customWidth="1"/>
    <col min="125" max="125" width="0.42578125" style="98" customWidth="1"/>
    <col min="126" max="128" width="0.85546875" style="98" hidden="1" customWidth="1"/>
    <col min="129" max="134" width="0.85546875" style="98"/>
    <col min="135" max="135" width="5" style="98" customWidth="1"/>
    <col min="136" max="139" width="0.85546875" style="98"/>
    <col min="140" max="140" width="0.28515625" style="98" customWidth="1"/>
    <col min="141" max="144" width="0.85546875" style="98" hidden="1" customWidth="1"/>
    <col min="145" max="154" width="0.85546875" style="98"/>
    <col min="155" max="155" width="4.140625" style="98" customWidth="1"/>
    <col min="156" max="156" width="0.85546875" style="98"/>
    <col min="157" max="157" width="0.85546875" style="98" hidden="1" customWidth="1"/>
    <col min="158" max="158" width="0.85546875" style="98"/>
    <col min="159" max="159" width="0.28515625" style="98" customWidth="1"/>
    <col min="160" max="160" width="0.85546875" style="98" hidden="1" customWidth="1"/>
    <col min="161" max="161" width="2.42578125" style="98" customWidth="1"/>
    <col min="162" max="162" width="3" style="98" customWidth="1"/>
    <col min="163" max="163" width="0.85546875" style="98"/>
    <col min="164" max="164" width="10" style="98" bestFit="1" customWidth="1"/>
    <col min="165" max="165" width="0.85546875" style="98"/>
    <col min="166" max="166" width="10" style="98" bestFit="1" customWidth="1"/>
    <col min="167" max="276" width="0.85546875" style="98"/>
    <col min="277" max="277" width="9.140625" style="98" customWidth="1"/>
    <col min="278" max="278" width="2.85546875" style="98" customWidth="1"/>
    <col min="279" max="279" width="0.85546875" style="98"/>
    <col min="280" max="280" width="2.7109375" style="98" customWidth="1"/>
    <col min="281" max="281" width="1.85546875" style="98" customWidth="1"/>
    <col min="282" max="291" width="0.85546875" style="98"/>
    <col min="292" max="292" width="5.42578125" style="98" customWidth="1"/>
    <col min="293" max="309" width="0.85546875" style="98"/>
    <col min="310" max="310" width="4.140625" style="98" customWidth="1"/>
    <col min="311" max="322" width="0.85546875" style="98"/>
    <col min="323" max="323" width="5" style="98" customWidth="1"/>
    <col min="324" max="342" width="0.85546875" style="98"/>
    <col min="343" max="343" width="5.42578125" style="98" customWidth="1"/>
    <col min="344" max="363" width="0.85546875" style="98"/>
    <col min="364" max="364" width="3.42578125" style="98" customWidth="1"/>
    <col min="365" max="375" width="0.85546875" style="98"/>
    <col min="376" max="376" width="5.85546875" style="98" customWidth="1"/>
    <col min="377" max="390" width="0.85546875" style="98"/>
    <col min="391" max="391" width="5" style="98" customWidth="1"/>
    <col min="392" max="410" width="0.85546875" style="98"/>
    <col min="411" max="411" width="4.140625" style="98" customWidth="1"/>
    <col min="412" max="416" width="0.85546875" style="98"/>
    <col min="417" max="417" width="2.42578125" style="98" customWidth="1"/>
    <col min="418" max="419" width="0.85546875" style="98"/>
    <col min="420" max="420" width="8.28515625" style="98" bestFit="1" customWidth="1"/>
    <col min="421" max="421" width="0.85546875" style="98"/>
    <col min="422" max="422" width="9.140625" style="98" bestFit="1" customWidth="1"/>
    <col min="423" max="532" width="0.85546875" style="98"/>
    <col min="533" max="533" width="9.140625" style="98" customWidth="1"/>
    <col min="534" max="534" width="2.85546875" style="98" customWidth="1"/>
    <col min="535" max="535" width="0.85546875" style="98"/>
    <col min="536" max="536" width="2.7109375" style="98" customWidth="1"/>
    <col min="537" max="537" width="1.85546875" style="98" customWidth="1"/>
    <col min="538" max="547" width="0.85546875" style="98"/>
    <col min="548" max="548" width="5.42578125" style="98" customWidth="1"/>
    <col min="549" max="565" width="0.85546875" style="98"/>
    <col min="566" max="566" width="4.140625" style="98" customWidth="1"/>
    <col min="567" max="578" width="0.85546875" style="98"/>
    <col min="579" max="579" width="5" style="98" customWidth="1"/>
    <col min="580" max="598" width="0.85546875" style="98"/>
    <col min="599" max="599" width="5.42578125" style="98" customWidth="1"/>
    <col min="600" max="619" width="0.85546875" style="98"/>
    <col min="620" max="620" width="3.42578125" style="98" customWidth="1"/>
    <col min="621" max="631" width="0.85546875" style="98"/>
    <col min="632" max="632" width="5.85546875" style="98" customWidth="1"/>
    <col min="633" max="646" width="0.85546875" style="98"/>
    <col min="647" max="647" width="5" style="98" customWidth="1"/>
    <col min="648" max="666" width="0.85546875" style="98"/>
    <col min="667" max="667" width="4.140625" style="98" customWidth="1"/>
    <col min="668" max="672" width="0.85546875" style="98"/>
    <col min="673" max="673" width="2.42578125" style="98" customWidth="1"/>
    <col min="674" max="675" width="0.85546875" style="98"/>
    <col min="676" max="676" width="8.28515625" style="98" bestFit="1" customWidth="1"/>
    <col min="677" max="677" width="0.85546875" style="98"/>
    <col min="678" max="678" width="9.140625" style="98" bestFit="1" customWidth="1"/>
    <col min="679" max="788" width="0.85546875" style="98"/>
    <col min="789" max="789" width="9.140625" style="98" customWidth="1"/>
    <col min="790" max="790" width="2.85546875" style="98" customWidth="1"/>
    <col min="791" max="791" width="0.85546875" style="98"/>
    <col min="792" max="792" width="2.7109375" style="98" customWidth="1"/>
    <col min="793" max="793" width="1.85546875" style="98" customWidth="1"/>
    <col min="794" max="803" width="0.85546875" style="98"/>
    <col min="804" max="804" width="5.42578125" style="98" customWidth="1"/>
    <col min="805" max="821" width="0.85546875" style="98"/>
    <col min="822" max="822" width="4.140625" style="98" customWidth="1"/>
    <col min="823" max="834" width="0.85546875" style="98"/>
    <col min="835" max="835" width="5" style="98" customWidth="1"/>
    <col min="836" max="854" width="0.85546875" style="98"/>
    <col min="855" max="855" width="5.42578125" style="98" customWidth="1"/>
    <col min="856" max="875" width="0.85546875" style="98"/>
    <col min="876" max="876" width="3.42578125" style="98" customWidth="1"/>
    <col min="877" max="887" width="0.85546875" style="98"/>
    <col min="888" max="888" width="5.85546875" style="98" customWidth="1"/>
    <col min="889" max="902" width="0.85546875" style="98"/>
    <col min="903" max="903" width="5" style="98" customWidth="1"/>
    <col min="904" max="922" width="0.85546875" style="98"/>
    <col min="923" max="923" width="4.140625" style="98" customWidth="1"/>
    <col min="924" max="928" width="0.85546875" style="98"/>
    <col min="929" max="929" width="2.42578125" style="98" customWidth="1"/>
    <col min="930" max="931" width="0.85546875" style="98"/>
    <col min="932" max="932" width="8.28515625" style="98" bestFit="1" customWidth="1"/>
    <col min="933" max="933" width="0.85546875" style="98"/>
    <col min="934" max="934" width="9.140625" style="98" bestFit="1" customWidth="1"/>
    <col min="935" max="1044" width="0.85546875" style="98"/>
    <col min="1045" max="1045" width="9.140625" style="98" customWidth="1"/>
    <col min="1046" max="1046" width="2.85546875" style="98" customWidth="1"/>
    <col min="1047" max="1047" width="0.85546875" style="98"/>
    <col min="1048" max="1048" width="2.7109375" style="98" customWidth="1"/>
    <col min="1049" max="1049" width="1.85546875" style="98" customWidth="1"/>
    <col min="1050" max="1059" width="0.85546875" style="98"/>
    <col min="1060" max="1060" width="5.42578125" style="98" customWidth="1"/>
    <col min="1061" max="1077" width="0.85546875" style="98"/>
    <col min="1078" max="1078" width="4.140625" style="98" customWidth="1"/>
    <col min="1079" max="1090" width="0.85546875" style="98"/>
    <col min="1091" max="1091" width="5" style="98" customWidth="1"/>
    <col min="1092" max="1110" width="0.85546875" style="98"/>
    <col min="1111" max="1111" width="5.42578125" style="98" customWidth="1"/>
    <col min="1112" max="1131" width="0.85546875" style="98"/>
    <col min="1132" max="1132" width="3.42578125" style="98" customWidth="1"/>
    <col min="1133" max="1143" width="0.85546875" style="98"/>
    <col min="1144" max="1144" width="5.85546875" style="98" customWidth="1"/>
    <col min="1145" max="1158" width="0.85546875" style="98"/>
    <col min="1159" max="1159" width="5" style="98" customWidth="1"/>
    <col min="1160" max="1178" width="0.85546875" style="98"/>
    <col min="1179" max="1179" width="4.140625" style="98" customWidth="1"/>
    <col min="1180" max="1184" width="0.85546875" style="98"/>
    <col min="1185" max="1185" width="2.42578125" style="98" customWidth="1"/>
    <col min="1186" max="1187" width="0.85546875" style="98"/>
    <col min="1188" max="1188" width="8.28515625" style="98" bestFit="1" customWidth="1"/>
    <col min="1189" max="1189" width="0.85546875" style="98"/>
    <col min="1190" max="1190" width="9.140625" style="98" bestFit="1" customWidth="1"/>
    <col min="1191" max="1300" width="0.85546875" style="98"/>
    <col min="1301" max="1301" width="9.140625" style="98" customWidth="1"/>
    <col min="1302" max="1302" width="2.85546875" style="98" customWidth="1"/>
    <col min="1303" max="1303" width="0.85546875" style="98"/>
    <col min="1304" max="1304" width="2.7109375" style="98" customWidth="1"/>
    <col min="1305" max="1305" width="1.85546875" style="98" customWidth="1"/>
    <col min="1306" max="1315" width="0.85546875" style="98"/>
    <col min="1316" max="1316" width="5.42578125" style="98" customWidth="1"/>
    <col min="1317" max="1333" width="0.85546875" style="98"/>
    <col min="1334" max="1334" width="4.140625" style="98" customWidth="1"/>
    <col min="1335" max="1346" width="0.85546875" style="98"/>
    <col min="1347" max="1347" width="5" style="98" customWidth="1"/>
    <col min="1348" max="1366" width="0.85546875" style="98"/>
    <col min="1367" max="1367" width="5.42578125" style="98" customWidth="1"/>
    <col min="1368" max="1387" width="0.85546875" style="98"/>
    <col min="1388" max="1388" width="3.42578125" style="98" customWidth="1"/>
    <col min="1389" max="1399" width="0.85546875" style="98"/>
    <col min="1400" max="1400" width="5.85546875" style="98" customWidth="1"/>
    <col min="1401" max="1414" width="0.85546875" style="98"/>
    <col min="1415" max="1415" width="5" style="98" customWidth="1"/>
    <col min="1416" max="1434" width="0.85546875" style="98"/>
    <col min="1435" max="1435" width="4.140625" style="98" customWidth="1"/>
    <col min="1436" max="1440" width="0.85546875" style="98"/>
    <col min="1441" max="1441" width="2.42578125" style="98" customWidth="1"/>
    <col min="1442" max="1443" width="0.85546875" style="98"/>
    <col min="1444" max="1444" width="8.28515625" style="98" bestFit="1" customWidth="1"/>
    <col min="1445" max="1445" width="0.85546875" style="98"/>
    <col min="1446" max="1446" width="9.140625" style="98" bestFit="1" customWidth="1"/>
    <col min="1447" max="1556" width="0.85546875" style="98"/>
    <col min="1557" max="1557" width="9.140625" style="98" customWidth="1"/>
    <col min="1558" max="1558" width="2.85546875" style="98" customWidth="1"/>
    <col min="1559" max="1559" width="0.85546875" style="98"/>
    <col min="1560" max="1560" width="2.7109375" style="98" customWidth="1"/>
    <col min="1561" max="1561" width="1.85546875" style="98" customWidth="1"/>
    <col min="1562" max="1571" width="0.85546875" style="98"/>
    <col min="1572" max="1572" width="5.42578125" style="98" customWidth="1"/>
    <col min="1573" max="1589" width="0.85546875" style="98"/>
    <col min="1590" max="1590" width="4.140625" style="98" customWidth="1"/>
    <col min="1591" max="1602" width="0.85546875" style="98"/>
    <col min="1603" max="1603" width="5" style="98" customWidth="1"/>
    <col min="1604" max="1622" width="0.85546875" style="98"/>
    <col min="1623" max="1623" width="5.42578125" style="98" customWidth="1"/>
    <col min="1624" max="1643" width="0.85546875" style="98"/>
    <col min="1644" max="1644" width="3.42578125" style="98" customWidth="1"/>
    <col min="1645" max="1655" width="0.85546875" style="98"/>
    <col min="1656" max="1656" width="5.85546875" style="98" customWidth="1"/>
    <col min="1657" max="1670" width="0.85546875" style="98"/>
    <col min="1671" max="1671" width="5" style="98" customWidth="1"/>
    <col min="1672" max="1690" width="0.85546875" style="98"/>
    <col min="1691" max="1691" width="4.140625" style="98" customWidth="1"/>
    <col min="1692" max="1696" width="0.85546875" style="98"/>
    <col min="1697" max="1697" width="2.42578125" style="98" customWidth="1"/>
    <col min="1698" max="1699" width="0.85546875" style="98"/>
    <col min="1700" max="1700" width="8.28515625" style="98" bestFit="1" customWidth="1"/>
    <col min="1701" max="1701" width="0.85546875" style="98"/>
    <col min="1702" max="1702" width="9.140625" style="98" bestFit="1" customWidth="1"/>
    <col min="1703" max="1812" width="0.85546875" style="98"/>
    <col min="1813" max="1813" width="9.140625" style="98" customWidth="1"/>
    <col min="1814" max="1814" width="2.85546875" style="98" customWidth="1"/>
    <col min="1815" max="1815" width="0.85546875" style="98"/>
    <col min="1816" max="1816" width="2.7109375" style="98" customWidth="1"/>
    <col min="1817" max="1817" width="1.85546875" style="98" customWidth="1"/>
    <col min="1818" max="1827" width="0.85546875" style="98"/>
    <col min="1828" max="1828" width="5.42578125" style="98" customWidth="1"/>
    <col min="1829" max="1845" width="0.85546875" style="98"/>
    <col min="1846" max="1846" width="4.140625" style="98" customWidth="1"/>
    <col min="1847" max="1858" width="0.85546875" style="98"/>
    <col min="1859" max="1859" width="5" style="98" customWidth="1"/>
    <col min="1860" max="1878" width="0.85546875" style="98"/>
    <col min="1879" max="1879" width="5.42578125" style="98" customWidth="1"/>
    <col min="1880" max="1899" width="0.85546875" style="98"/>
    <col min="1900" max="1900" width="3.42578125" style="98" customWidth="1"/>
    <col min="1901" max="1911" width="0.85546875" style="98"/>
    <col min="1912" max="1912" width="5.85546875" style="98" customWidth="1"/>
    <col min="1913" max="1926" width="0.85546875" style="98"/>
    <col min="1927" max="1927" width="5" style="98" customWidth="1"/>
    <col min="1928" max="1946" width="0.85546875" style="98"/>
    <col min="1947" max="1947" width="4.140625" style="98" customWidth="1"/>
    <col min="1948" max="1952" width="0.85546875" style="98"/>
    <col min="1953" max="1953" width="2.42578125" style="98" customWidth="1"/>
    <col min="1954" max="1955" width="0.85546875" style="98"/>
    <col min="1956" max="1956" width="8.28515625" style="98" bestFit="1" customWidth="1"/>
    <col min="1957" max="1957" width="0.85546875" style="98"/>
    <col min="1958" max="1958" width="9.140625" style="98" bestFit="1" customWidth="1"/>
    <col min="1959" max="2068" width="0.85546875" style="98"/>
    <col min="2069" max="2069" width="9.140625" style="98" customWidth="1"/>
    <col min="2070" max="2070" width="2.85546875" style="98" customWidth="1"/>
    <col min="2071" max="2071" width="0.85546875" style="98"/>
    <col min="2072" max="2072" width="2.7109375" style="98" customWidth="1"/>
    <col min="2073" max="2073" width="1.85546875" style="98" customWidth="1"/>
    <col min="2074" max="2083" width="0.85546875" style="98"/>
    <col min="2084" max="2084" width="5.42578125" style="98" customWidth="1"/>
    <col min="2085" max="2101" width="0.85546875" style="98"/>
    <col min="2102" max="2102" width="4.140625" style="98" customWidth="1"/>
    <col min="2103" max="2114" width="0.85546875" style="98"/>
    <col min="2115" max="2115" width="5" style="98" customWidth="1"/>
    <col min="2116" max="2134" width="0.85546875" style="98"/>
    <col min="2135" max="2135" width="5.42578125" style="98" customWidth="1"/>
    <col min="2136" max="2155" width="0.85546875" style="98"/>
    <col min="2156" max="2156" width="3.42578125" style="98" customWidth="1"/>
    <col min="2157" max="2167" width="0.85546875" style="98"/>
    <col min="2168" max="2168" width="5.85546875" style="98" customWidth="1"/>
    <col min="2169" max="2182" width="0.85546875" style="98"/>
    <col min="2183" max="2183" width="5" style="98" customWidth="1"/>
    <col min="2184" max="2202" width="0.85546875" style="98"/>
    <col min="2203" max="2203" width="4.140625" style="98" customWidth="1"/>
    <col min="2204" max="2208" width="0.85546875" style="98"/>
    <col min="2209" max="2209" width="2.42578125" style="98" customWidth="1"/>
    <col min="2210" max="2211" width="0.85546875" style="98"/>
    <col min="2212" max="2212" width="8.28515625" style="98" bestFit="1" customWidth="1"/>
    <col min="2213" max="2213" width="0.85546875" style="98"/>
    <col min="2214" max="2214" width="9.140625" style="98" bestFit="1" customWidth="1"/>
    <col min="2215" max="2324" width="0.85546875" style="98"/>
    <col min="2325" max="2325" width="9.140625" style="98" customWidth="1"/>
    <col min="2326" max="2326" width="2.85546875" style="98" customWidth="1"/>
    <col min="2327" max="2327" width="0.85546875" style="98"/>
    <col min="2328" max="2328" width="2.7109375" style="98" customWidth="1"/>
    <col min="2329" max="2329" width="1.85546875" style="98" customWidth="1"/>
    <col min="2330" max="2339" width="0.85546875" style="98"/>
    <col min="2340" max="2340" width="5.42578125" style="98" customWidth="1"/>
    <col min="2341" max="2357" width="0.85546875" style="98"/>
    <col min="2358" max="2358" width="4.140625" style="98" customWidth="1"/>
    <col min="2359" max="2370" width="0.85546875" style="98"/>
    <col min="2371" max="2371" width="5" style="98" customWidth="1"/>
    <col min="2372" max="2390" width="0.85546875" style="98"/>
    <col min="2391" max="2391" width="5.42578125" style="98" customWidth="1"/>
    <col min="2392" max="2411" width="0.85546875" style="98"/>
    <col min="2412" max="2412" width="3.42578125" style="98" customWidth="1"/>
    <col min="2413" max="2423" width="0.85546875" style="98"/>
    <col min="2424" max="2424" width="5.85546875" style="98" customWidth="1"/>
    <col min="2425" max="2438" width="0.85546875" style="98"/>
    <col min="2439" max="2439" width="5" style="98" customWidth="1"/>
    <col min="2440" max="2458" width="0.85546875" style="98"/>
    <col min="2459" max="2459" width="4.140625" style="98" customWidth="1"/>
    <col min="2460" max="2464" width="0.85546875" style="98"/>
    <col min="2465" max="2465" width="2.42578125" style="98" customWidth="1"/>
    <col min="2466" max="2467" width="0.85546875" style="98"/>
    <col min="2468" max="2468" width="8.28515625" style="98" bestFit="1" customWidth="1"/>
    <col min="2469" max="2469" width="0.85546875" style="98"/>
    <col min="2470" max="2470" width="9.140625" style="98" bestFit="1" customWidth="1"/>
    <col min="2471" max="2580" width="0.85546875" style="98"/>
    <col min="2581" max="2581" width="9.140625" style="98" customWidth="1"/>
    <col min="2582" max="2582" width="2.85546875" style="98" customWidth="1"/>
    <col min="2583" max="2583" width="0.85546875" style="98"/>
    <col min="2584" max="2584" width="2.7109375" style="98" customWidth="1"/>
    <col min="2585" max="2585" width="1.85546875" style="98" customWidth="1"/>
    <col min="2586" max="2595" width="0.85546875" style="98"/>
    <col min="2596" max="2596" width="5.42578125" style="98" customWidth="1"/>
    <col min="2597" max="2613" width="0.85546875" style="98"/>
    <col min="2614" max="2614" width="4.140625" style="98" customWidth="1"/>
    <col min="2615" max="2626" width="0.85546875" style="98"/>
    <col min="2627" max="2627" width="5" style="98" customWidth="1"/>
    <col min="2628" max="2646" width="0.85546875" style="98"/>
    <col min="2647" max="2647" width="5.42578125" style="98" customWidth="1"/>
    <col min="2648" max="2667" width="0.85546875" style="98"/>
    <col min="2668" max="2668" width="3.42578125" style="98" customWidth="1"/>
    <col min="2669" max="2679" width="0.85546875" style="98"/>
    <col min="2680" max="2680" width="5.85546875" style="98" customWidth="1"/>
    <col min="2681" max="2694" width="0.85546875" style="98"/>
    <col min="2695" max="2695" width="5" style="98" customWidth="1"/>
    <col min="2696" max="2714" width="0.85546875" style="98"/>
    <col min="2715" max="2715" width="4.140625" style="98" customWidth="1"/>
    <col min="2716" max="2720" width="0.85546875" style="98"/>
    <col min="2721" max="2721" width="2.42578125" style="98" customWidth="1"/>
    <col min="2722" max="2723" width="0.85546875" style="98"/>
    <col min="2724" max="2724" width="8.28515625" style="98" bestFit="1" customWidth="1"/>
    <col min="2725" max="2725" width="0.85546875" style="98"/>
    <col min="2726" max="2726" width="9.140625" style="98" bestFit="1" customWidth="1"/>
    <col min="2727" max="2836" width="0.85546875" style="98"/>
    <col min="2837" max="2837" width="9.140625" style="98" customWidth="1"/>
    <col min="2838" max="2838" width="2.85546875" style="98" customWidth="1"/>
    <col min="2839" max="2839" width="0.85546875" style="98"/>
    <col min="2840" max="2840" width="2.7109375" style="98" customWidth="1"/>
    <col min="2841" max="2841" width="1.85546875" style="98" customWidth="1"/>
    <col min="2842" max="2851" width="0.85546875" style="98"/>
    <col min="2852" max="2852" width="5.42578125" style="98" customWidth="1"/>
    <col min="2853" max="2869" width="0.85546875" style="98"/>
    <col min="2870" max="2870" width="4.140625" style="98" customWidth="1"/>
    <col min="2871" max="2882" width="0.85546875" style="98"/>
    <col min="2883" max="2883" width="5" style="98" customWidth="1"/>
    <col min="2884" max="2902" width="0.85546875" style="98"/>
    <col min="2903" max="2903" width="5.42578125" style="98" customWidth="1"/>
    <col min="2904" max="2923" width="0.85546875" style="98"/>
    <col min="2924" max="2924" width="3.42578125" style="98" customWidth="1"/>
    <col min="2925" max="2935" width="0.85546875" style="98"/>
    <col min="2936" max="2936" width="5.85546875" style="98" customWidth="1"/>
    <col min="2937" max="2950" width="0.85546875" style="98"/>
    <col min="2951" max="2951" width="5" style="98" customWidth="1"/>
    <col min="2952" max="2970" width="0.85546875" style="98"/>
    <col min="2971" max="2971" width="4.140625" style="98" customWidth="1"/>
    <col min="2972" max="2976" width="0.85546875" style="98"/>
    <col min="2977" max="2977" width="2.42578125" style="98" customWidth="1"/>
    <col min="2978" max="2979" width="0.85546875" style="98"/>
    <col min="2980" max="2980" width="8.28515625" style="98" bestFit="1" customWidth="1"/>
    <col min="2981" max="2981" width="0.85546875" style="98"/>
    <col min="2982" max="2982" width="9.140625" style="98" bestFit="1" customWidth="1"/>
    <col min="2983" max="3092" width="0.85546875" style="98"/>
    <col min="3093" max="3093" width="9.140625" style="98" customWidth="1"/>
    <col min="3094" max="3094" width="2.85546875" style="98" customWidth="1"/>
    <col min="3095" max="3095" width="0.85546875" style="98"/>
    <col min="3096" max="3096" width="2.7109375" style="98" customWidth="1"/>
    <col min="3097" max="3097" width="1.85546875" style="98" customWidth="1"/>
    <col min="3098" max="3107" width="0.85546875" style="98"/>
    <col min="3108" max="3108" width="5.42578125" style="98" customWidth="1"/>
    <col min="3109" max="3125" width="0.85546875" style="98"/>
    <col min="3126" max="3126" width="4.140625" style="98" customWidth="1"/>
    <col min="3127" max="3138" width="0.85546875" style="98"/>
    <col min="3139" max="3139" width="5" style="98" customWidth="1"/>
    <col min="3140" max="3158" width="0.85546875" style="98"/>
    <col min="3159" max="3159" width="5.42578125" style="98" customWidth="1"/>
    <col min="3160" max="3179" width="0.85546875" style="98"/>
    <col min="3180" max="3180" width="3.42578125" style="98" customWidth="1"/>
    <col min="3181" max="3191" width="0.85546875" style="98"/>
    <col min="3192" max="3192" width="5.85546875" style="98" customWidth="1"/>
    <col min="3193" max="3206" width="0.85546875" style="98"/>
    <col min="3207" max="3207" width="5" style="98" customWidth="1"/>
    <col min="3208" max="3226" width="0.85546875" style="98"/>
    <col min="3227" max="3227" width="4.140625" style="98" customWidth="1"/>
    <col min="3228" max="3232" width="0.85546875" style="98"/>
    <col min="3233" max="3233" width="2.42578125" style="98" customWidth="1"/>
    <col min="3234" max="3235" width="0.85546875" style="98"/>
    <col min="3236" max="3236" width="8.28515625" style="98" bestFit="1" customWidth="1"/>
    <col min="3237" max="3237" width="0.85546875" style="98"/>
    <col min="3238" max="3238" width="9.140625" style="98" bestFit="1" customWidth="1"/>
    <col min="3239" max="3348" width="0.85546875" style="98"/>
    <col min="3349" max="3349" width="9.140625" style="98" customWidth="1"/>
    <col min="3350" max="3350" width="2.85546875" style="98" customWidth="1"/>
    <col min="3351" max="3351" width="0.85546875" style="98"/>
    <col min="3352" max="3352" width="2.7109375" style="98" customWidth="1"/>
    <col min="3353" max="3353" width="1.85546875" style="98" customWidth="1"/>
    <col min="3354" max="3363" width="0.85546875" style="98"/>
    <col min="3364" max="3364" width="5.42578125" style="98" customWidth="1"/>
    <col min="3365" max="3381" width="0.85546875" style="98"/>
    <col min="3382" max="3382" width="4.140625" style="98" customWidth="1"/>
    <col min="3383" max="3394" width="0.85546875" style="98"/>
    <col min="3395" max="3395" width="5" style="98" customWidth="1"/>
    <col min="3396" max="3414" width="0.85546875" style="98"/>
    <col min="3415" max="3415" width="5.42578125" style="98" customWidth="1"/>
    <col min="3416" max="3435" width="0.85546875" style="98"/>
    <col min="3436" max="3436" width="3.42578125" style="98" customWidth="1"/>
    <col min="3437" max="3447" width="0.85546875" style="98"/>
    <col min="3448" max="3448" width="5.85546875" style="98" customWidth="1"/>
    <col min="3449" max="3462" width="0.85546875" style="98"/>
    <col min="3463" max="3463" width="5" style="98" customWidth="1"/>
    <col min="3464" max="3482" width="0.85546875" style="98"/>
    <col min="3483" max="3483" width="4.140625" style="98" customWidth="1"/>
    <col min="3484" max="3488" width="0.85546875" style="98"/>
    <col min="3489" max="3489" width="2.42578125" style="98" customWidth="1"/>
    <col min="3490" max="3491" width="0.85546875" style="98"/>
    <col min="3492" max="3492" width="8.28515625" style="98" bestFit="1" customWidth="1"/>
    <col min="3493" max="3493" width="0.85546875" style="98"/>
    <col min="3494" max="3494" width="9.140625" style="98" bestFit="1" customWidth="1"/>
    <col min="3495" max="3604" width="0.85546875" style="98"/>
    <col min="3605" max="3605" width="9.140625" style="98" customWidth="1"/>
    <col min="3606" max="3606" width="2.85546875" style="98" customWidth="1"/>
    <col min="3607" max="3607" width="0.85546875" style="98"/>
    <col min="3608" max="3608" width="2.7109375" style="98" customWidth="1"/>
    <col min="3609" max="3609" width="1.85546875" style="98" customWidth="1"/>
    <col min="3610" max="3619" width="0.85546875" style="98"/>
    <col min="3620" max="3620" width="5.42578125" style="98" customWidth="1"/>
    <col min="3621" max="3637" width="0.85546875" style="98"/>
    <col min="3638" max="3638" width="4.140625" style="98" customWidth="1"/>
    <col min="3639" max="3650" width="0.85546875" style="98"/>
    <col min="3651" max="3651" width="5" style="98" customWidth="1"/>
    <col min="3652" max="3670" width="0.85546875" style="98"/>
    <col min="3671" max="3671" width="5.42578125" style="98" customWidth="1"/>
    <col min="3672" max="3691" width="0.85546875" style="98"/>
    <col min="3692" max="3692" width="3.42578125" style="98" customWidth="1"/>
    <col min="3693" max="3703" width="0.85546875" style="98"/>
    <col min="3704" max="3704" width="5.85546875" style="98" customWidth="1"/>
    <col min="3705" max="3718" width="0.85546875" style="98"/>
    <col min="3719" max="3719" width="5" style="98" customWidth="1"/>
    <col min="3720" max="3738" width="0.85546875" style="98"/>
    <col min="3739" max="3739" width="4.140625" style="98" customWidth="1"/>
    <col min="3740" max="3744" width="0.85546875" style="98"/>
    <col min="3745" max="3745" width="2.42578125" style="98" customWidth="1"/>
    <col min="3746" max="3747" width="0.85546875" style="98"/>
    <col min="3748" max="3748" width="8.28515625" style="98" bestFit="1" customWidth="1"/>
    <col min="3749" max="3749" width="0.85546875" style="98"/>
    <col min="3750" max="3750" width="9.140625" style="98" bestFit="1" customWidth="1"/>
    <col min="3751" max="3860" width="0.85546875" style="98"/>
    <col min="3861" max="3861" width="9.140625" style="98" customWidth="1"/>
    <col min="3862" max="3862" width="2.85546875" style="98" customWidth="1"/>
    <col min="3863" max="3863" width="0.85546875" style="98"/>
    <col min="3864" max="3864" width="2.7109375" style="98" customWidth="1"/>
    <col min="3865" max="3865" width="1.85546875" style="98" customWidth="1"/>
    <col min="3866" max="3875" width="0.85546875" style="98"/>
    <col min="3876" max="3876" width="5.42578125" style="98" customWidth="1"/>
    <col min="3877" max="3893" width="0.85546875" style="98"/>
    <col min="3894" max="3894" width="4.140625" style="98" customWidth="1"/>
    <col min="3895" max="3906" width="0.85546875" style="98"/>
    <col min="3907" max="3907" width="5" style="98" customWidth="1"/>
    <col min="3908" max="3926" width="0.85546875" style="98"/>
    <col min="3927" max="3927" width="5.42578125" style="98" customWidth="1"/>
    <col min="3928" max="3947" width="0.85546875" style="98"/>
    <col min="3948" max="3948" width="3.42578125" style="98" customWidth="1"/>
    <col min="3949" max="3959" width="0.85546875" style="98"/>
    <col min="3960" max="3960" width="5.85546875" style="98" customWidth="1"/>
    <col min="3961" max="3974" width="0.85546875" style="98"/>
    <col min="3975" max="3975" width="5" style="98" customWidth="1"/>
    <col min="3976" max="3994" width="0.85546875" style="98"/>
    <col min="3995" max="3995" width="4.140625" style="98" customWidth="1"/>
    <col min="3996" max="4000" width="0.85546875" style="98"/>
    <col min="4001" max="4001" width="2.42578125" style="98" customWidth="1"/>
    <col min="4002" max="4003" width="0.85546875" style="98"/>
    <col min="4004" max="4004" width="8.28515625" style="98" bestFit="1" customWidth="1"/>
    <col min="4005" max="4005" width="0.85546875" style="98"/>
    <col min="4006" max="4006" width="9.140625" style="98" bestFit="1" customWidth="1"/>
    <col min="4007" max="4116" width="0.85546875" style="98"/>
    <col min="4117" max="4117" width="9.140625" style="98" customWidth="1"/>
    <col min="4118" max="4118" width="2.85546875" style="98" customWidth="1"/>
    <col min="4119" max="4119" width="0.85546875" style="98"/>
    <col min="4120" max="4120" width="2.7109375" style="98" customWidth="1"/>
    <col min="4121" max="4121" width="1.85546875" style="98" customWidth="1"/>
    <col min="4122" max="4131" width="0.85546875" style="98"/>
    <col min="4132" max="4132" width="5.42578125" style="98" customWidth="1"/>
    <col min="4133" max="4149" width="0.85546875" style="98"/>
    <col min="4150" max="4150" width="4.140625" style="98" customWidth="1"/>
    <col min="4151" max="4162" width="0.85546875" style="98"/>
    <col min="4163" max="4163" width="5" style="98" customWidth="1"/>
    <col min="4164" max="4182" width="0.85546875" style="98"/>
    <col min="4183" max="4183" width="5.42578125" style="98" customWidth="1"/>
    <col min="4184" max="4203" width="0.85546875" style="98"/>
    <col min="4204" max="4204" width="3.42578125" style="98" customWidth="1"/>
    <col min="4205" max="4215" width="0.85546875" style="98"/>
    <col min="4216" max="4216" width="5.85546875" style="98" customWidth="1"/>
    <col min="4217" max="4230" width="0.85546875" style="98"/>
    <col min="4231" max="4231" width="5" style="98" customWidth="1"/>
    <col min="4232" max="4250" width="0.85546875" style="98"/>
    <col min="4251" max="4251" width="4.140625" style="98" customWidth="1"/>
    <col min="4252" max="4256" width="0.85546875" style="98"/>
    <col min="4257" max="4257" width="2.42578125" style="98" customWidth="1"/>
    <col min="4258" max="4259" width="0.85546875" style="98"/>
    <col min="4260" max="4260" width="8.28515625" style="98" bestFit="1" customWidth="1"/>
    <col min="4261" max="4261" width="0.85546875" style="98"/>
    <col min="4262" max="4262" width="9.140625" style="98" bestFit="1" customWidth="1"/>
    <col min="4263" max="4372" width="0.85546875" style="98"/>
    <col min="4373" max="4373" width="9.140625" style="98" customWidth="1"/>
    <col min="4374" max="4374" width="2.85546875" style="98" customWidth="1"/>
    <col min="4375" max="4375" width="0.85546875" style="98"/>
    <col min="4376" max="4376" width="2.7109375" style="98" customWidth="1"/>
    <col min="4377" max="4377" width="1.85546875" style="98" customWidth="1"/>
    <col min="4378" max="4387" width="0.85546875" style="98"/>
    <col min="4388" max="4388" width="5.42578125" style="98" customWidth="1"/>
    <col min="4389" max="4405" width="0.85546875" style="98"/>
    <col min="4406" max="4406" width="4.140625" style="98" customWidth="1"/>
    <col min="4407" max="4418" width="0.85546875" style="98"/>
    <col min="4419" max="4419" width="5" style="98" customWidth="1"/>
    <col min="4420" max="4438" width="0.85546875" style="98"/>
    <col min="4439" max="4439" width="5.42578125" style="98" customWidth="1"/>
    <col min="4440" max="4459" width="0.85546875" style="98"/>
    <col min="4460" max="4460" width="3.42578125" style="98" customWidth="1"/>
    <col min="4461" max="4471" width="0.85546875" style="98"/>
    <col min="4472" max="4472" width="5.85546875" style="98" customWidth="1"/>
    <col min="4473" max="4486" width="0.85546875" style="98"/>
    <col min="4487" max="4487" width="5" style="98" customWidth="1"/>
    <col min="4488" max="4506" width="0.85546875" style="98"/>
    <col min="4507" max="4507" width="4.140625" style="98" customWidth="1"/>
    <col min="4508" max="4512" width="0.85546875" style="98"/>
    <col min="4513" max="4513" width="2.42578125" style="98" customWidth="1"/>
    <col min="4514" max="4515" width="0.85546875" style="98"/>
    <col min="4516" max="4516" width="8.28515625" style="98" bestFit="1" customWidth="1"/>
    <col min="4517" max="4517" width="0.85546875" style="98"/>
    <col min="4518" max="4518" width="9.140625" style="98" bestFit="1" customWidth="1"/>
    <col min="4519" max="4628" width="0.85546875" style="98"/>
    <col min="4629" max="4629" width="9.140625" style="98" customWidth="1"/>
    <col min="4630" max="4630" width="2.85546875" style="98" customWidth="1"/>
    <col min="4631" max="4631" width="0.85546875" style="98"/>
    <col min="4632" max="4632" width="2.7109375" style="98" customWidth="1"/>
    <col min="4633" max="4633" width="1.85546875" style="98" customWidth="1"/>
    <col min="4634" max="4643" width="0.85546875" style="98"/>
    <col min="4644" max="4644" width="5.42578125" style="98" customWidth="1"/>
    <col min="4645" max="4661" width="0.85546875" style="98"/>
    <col min="4662" max="4662" width="4.140625" style="98" customWidth="1"/>
    <col min="4663" max="4674" width="0.85546875" style="98"/>
    <col min="4675" max="4675" width="5" style="98" customWidth="1"/>
    <col min="4676" max="4694" width="0.85546875" style="98"/>
    <col min="4695" max="4695" width="5.42578125" style="98" customWidth="1"/>
    <col min="4696" max="4715" width="0.85546875" style="98"/>
    <col min="4716" max="4716" width="3.42578125" style="98" customWidth="1"/>
    <col min="4717" max="4727" width="0.85546875" style="98"/>
    <col min="4728" max="4728" width="5.85546875" style="98" customWidth="1"/>
    <col min="4729" max="4742" width="0.85546875" style="98"/>
    <col min="4743" max="4743" width="5" style="98" customWidth="1"/>
    <col min="4744" max="4762" width="0.85546875" style="98"/>
    <col min="4763" max="4763" width="4.140625" style="98" customWidth="1"/>
    <col min="4764" max="4768" width="0.85546875" style="98"/>
    <col min="4769" max="4769" width="2.42578125" style="98" customWidth="1"/>
    <col min="4770" max="4771" width="0.85546875" style="98"/>
    <col min="4772" max="4772" width="8.28515625" style="98" bestFit="1" customWidth="1"/>
    <col min="4773" max="4773" width="0.85546875" style="98"/>
    <col min="4774" max="4774" width="9.140625" style="98" bestFit="1" customWidth="1"/>
    <col min="4775" max="4884" width="0.85546875" style="98"/>
    <col min="4885" max="4885" width="9.140625" style="98" customWidth="1"/>
    <col min="4886" max="4886" width="2.85546875" style="98" customWidth="1"/>
    <col min="4887" max="4887" width="0.85546875" style="98"/>
    <col min="4888" max="4888" width="2.7109375" style="98" customWidth="1"/>
    <col min="4889" max="4889" width="1.85546875" style="98" customWidth="1"/>
    <col min="4890" max="4899" width="0.85546875" style="98"/>
    <col min="4900" max="4900" width="5.42578125" style="98" customWidth="1"/>
    <col min="4901" max="4917" width="0.85546875" style="98"/>
    <col min="4918" max="4918" width="4.140625" style="98" customWidth="1"/>
    <col min="4919" max="4930" width="0.85546875" style="98"/>
    <col min="4931" max="4931" width="5" style="98" customWidth="1"/>
    <col min="4932" max="4950" width="0.85546875" style="98"/>
    <col min="4951" max="4951" width="5.42578125" style="98" customWidth="1"/>
    <col min="4952" max="4971" width="0.85546875" style="98"/>
    <col min="4972" max="4972" width="3.42578125" style="98" customWidth="1"/>
    <col min="4973" max="4983" width="0.85546875" style="98"/>
    <col min="4984" max="4984" width="5.85546875" style="98" customWidth="1"/>
    <col min="4985" max="4998" width="0.85546875" style="98"/>
    <col min="4999" max="4999" width="5" style="98" customWidth="1"/>
    <col min="5000" max="5018" width="0.85546875" style="98"/>
    <col min="5019" max="5019" width="4.140625" style="98" customWidth="1"/>
    <col min="5020" max="5024" width="0.85546875" style="98"/>
    <col min="5025" max="5025" width="2.42578125" style="98" customWidth="1"/>
    <col min="5026" max="5027" width="0.85546875" style="98"/>
    <col min="5028" max="5028" width="8.28515625" style="98" bestFit="1" customWidth="1"/>
    <col min="5029" max="5029" width="0.85546875" style="98"/>
    <col min="5030" max="5030" width="9.140625" style="98" bestFit="1" customWidth="1"/>
    <col min="5031" max="5140" width="0.85546875" style="98"/>
    <col min="5141" max="5141" width="9.140625" style="98" customWidth="1"/>
    <col min="5142" max="5142" width="2.85546875" style="98" customWidth="1"/>
    <col min="5143" max="5143" width="0.85546875" style="98"/>
    <col min="5144" max="5144" width="2.7109375" style="98" customWidth="1"/>
    <col min="5145" max="5145" width="1.85546875" style="98" customWidth="1"/>
    <col min="5146" max="5155" width="0.85546875" style="98"/>
    <col min="5156" max="5156" width="5.42578125" style="98" customWidth="1"/>
    <col min="5157" max="5173" width="0.85546875" style="98"/>
    <col min="5174" max="5174" width="4.140625" style="98" customWidth="1"/>
    <col min="5175" max="5186" width="0.85546875" style="98"/>
    <col min="5187" max="5187" width="5" style="98" customWidth="1"/>
    <col min="5188" max="5206" width="0.85546875" style="98"/>
    <col min="5207" max="5207" width="5.42578125" style="98" customWidth="1"/>
    <col min="5208" max="5227" width="0.85546875" style="98"/>
    <col min="5228" max="5228" width="3.42578125" style="98" customWidth="1"/>
    <col min="5229" max="5239" width="0.85546875" style="98"/>
    <col min="5240" max="5240" width="5.85546875" style="98" customWidth="1"/>
    <col min="5241" max="5254" width="0.85546875" style="98"/>
    <col min="5255" max="5255" width="5" style="98" customWidth="1"/>
    <col min="5256" max="5274" width="0.85546875" style="98"/>
    <col min="5275" max="5275" width="4.140625" style="98" customWidth="1"/>
    <col min="5276" max="5280" width="0.85546875" style="98"/>
    <col min="5281" max="5281" width="2.42578125" style="98" customWidth="1"/>
    <col min="5282" max="5283" width="0.85546875" style="98"/>
    <col min="5284" max="5284" width="8.28515625" style="98" bestFit="1" customWidth="1"/>
    <col min="5285" max="5285" width="0.85546875" style="98"/>
    <col min="5286" max="5286" width="9.140625" style="98" bestFit="1" customWidth="1"/>
    <col min="5287" max="5396" width="0.85546875" style="98"/>
    <col min="5397" max="5397" width="9.140625" style="98" customWidth="1"/>
    <col min="5398" max="5398" width="2.85546875" style="98" customWidth="1"/>
    <col min="5399" max="5399" width="0.85546875" style="98"/>
    <col min="5400" max="5400" width="2.7109375" style="98" customWidth="1"/>
    <col min="5401" max="5401" width="1.85546875" style="98" customWidth="1"/>
    <col min="5402" max="5411" width="0.85546875" style="98"/>
    <col min="5412" max="5412" width="5.42578125" style="98" customWidth="1"/>
    <col min="5413" max="5429" width="0.85546875" style="98"/>
    <col min="5430" max="5430" width="4.140625" style="98" customWidth="1"/>
    <col min="5431" max="5442" width="0.85546875" style="98"/>
    <col min="5443" max="5443" width="5" style="98" customWidth="1"/>
    <col min="5444" max="5462" width="0.85546875" style="98"/>
    <col min="5463" max="5463" width="5.42578125" style="98" customWidth="1"/>
    <col min="5464" max="5483" width="0.85546875" style="98"/>
    <col min="5484" max="5484" width="3.42578125" style="98" customWidth="1"/>
    <col min="5485" max="5495" width="0.85546875" style="98"/>
    <col min="5496" max="5496" width="5.85546875" style="98" customWidth="1"/>
    <col min="5497" max="5510" width="0.85546875" style="98"/>
    <col min="5511" max="5511" width="5" style="98" customWidth="1"/>
    <col min="5512" max="5530" width="0.85546875" style="98"/>
    <col min="5531" max="5531" width="4.140625" style="98" customWidth="1"/>
    <col min="5532" max="5536" width="0.85546875" style="98"/>
    <col min="5537" max="5537" width="2.42578125" style="98" customWidth="1"/>
    <col min="5538" max="5539" width="0.85546875" style="98"/>
    <col min="5540" max="5540" width="8.28515625" style="98" bestFit="1" customWidth="1"/>
    <col min="5541" max="5541" width="0.85546875" style="98"/>
    <col min="5542" max="5542" width="9.140625" style="98" bestFit="1" customWidth="1"/>
    <col min="5543" max="5652" width="0.85546875" style="98"/>
    <col min="5653" max="5653" width="9.140625" style="98" customWidth="1"/>
    <col min="5654" max="5654" width="2.85546875" style="98" customWidth="1"/>
    <col min="5655" max="5655" width="0.85546875" style="98"/>
    <col min="5656" max="5656" width="2.7109375" style="98" customWidth="1"/>
    <col min="5657" max="5657" width="1.85546875" style="98" customWidth="1"/>
    <col min="5658" max="5667" width="0.85546875" style="98"/>
    <col min="5668" max="5668" width="5.42578125" style="98" customWidth="1"/>
    <col min="5669" max="5685" width="0.85546875" style="98"/>
    <col min="5686" max="5686" width="4.140625" style="98" customWidth="1"/>
    <col min="5687" max="5698" width="0.85546875" style="98"/>
    <col min="5699" max="5699" width="5" style="98" customWidth="1"/>
    <col min="5700" max="5718" width="0.85546875" style="98"/>
    <col min="5719" max="5719" width="5.42578125" style="98" customWidth="1"/>
    <col min="5720" max="5739" width="0.85546875" style="98"/>
    <col min="5740" max="5740" width="3.42578125" style="98" customWidth="1"/>
    <col min="5741" max="5751" width="0.85546875" style="98"/>
    <col min="5752" max="5752" width="5.85546875" style="98" customWidth="1"/>
    <col min="5753" max="5766" width="0.85546875" style="98"/>
    <col min="5767" max="5767" width="5" style="98" customWidth="1"/>
    <col min="5768" max="5786" width="0.85546875" style="98"/>
    <col min="5787" max="5787" width="4.140625" style="98" customWidth="1"/>
    <col min="5788" max="5792" width="0.85546875" style="98"/>
    <col min="5793" max="5793" width="2.42578125" style="98" customWidth="1"/>
    <col min="5794" max="5795" width="0.85546875" style="98"/>
    <col min="5796" max="5796" width="8.28515625" style="98" bestFit="1" customWidth="1"/>
    <col min="5797" max="5797" width="0.85546875" style="98"/>
    <col min="5798" max="5798" width="9.140625" style="98" bestFit="1" customWidth="1"/>
    <col min="5799" max="5908" width="0.85546875" style="98"/>
    <col min="5909" max="5909" width="9.140625" style="98" customWidth="1"/>
    <col min="5910" max="5910" width="2.85546875" style="98" customWidth="1"/>
    <col min="5911" max="5911" width="0.85546875" style="98"/>
    <col min="5912" max="5912" width="2.7109375" style="98" customWidth="1"/>
    <col min="5913" max="5913" width="1.85546875" style="98" customWidth="1"/>
    <col min="5914" max="5923" width="0.85546875" style="98"/>
    <col min="5924" max="5924" width="5.42578125" style="98" customWidth="1"/>
    <col min="5925" max="5941" width="0.85546875" style="98"/>
    <col min="5942" max="5942" width="4.140625" style="98" customWidth="1"/>
    <col min="5943" max="5954" width="0.85546875" style="98"/>
    <col min="5955" max="5955" width="5" style="98" customWidth="1"/>
    <col min="5956" max="5974" width="0.85546875" style="98"/>
    <col min="5975" max="5975" width="5.42578125" style="98" customWidth="1"/>
    <col min="5976" max="5995" width="0.85546875" style="98"/>
    <col min="5996" max="5996" width="3.42578125" style="98" customWidth="1"/>
    <col min="5997" max="6007" width="0.85546875" style="98"/>
    <col min="6008" max="6008" width="5.85546875" style="98" customWidth="1"/>
    <col min="6009" max="6022" width="0.85546875" style="98"/>
    <col min="6023" max="6023" width="5" style="98" customWidth="1"/>
    <col min="6024" max="6042" width="0.85546875" style="98"/>
    <col min="6043" max="6043" width="4.140625" style="98" customWidth="1"/>
    <col min="6044" max="6048" width="0.85546875" style="98"/>
    <col min="6049" max="6049" width="2.42578125" style="98" customWidth="1"/>
    <col min="6050" max="6051" width="0.85546875" style="98"/>
    <col min="6052" max="6052" width="8.28515625" style="98" bestFit="1" customWidth="1"/>
    <col min="6053" max="6053" width="0.85546875" style="98"/>
    <col min="6054" max="6054" width="9.140625" style="98" bestFit="1" customWidth="1"/>
    <col min="6055" max="6164" width="0.85546875" style="98"/>
    <col min="6165" max="6165" width="9.140625" style="98" customWidth="1"/>
    <col min="6166" max="6166" width="2.85546875" style="98" customWidth="1"/>
    <col min="6167" max="6167" width="0.85546875" style="98"/>
    <col min="6168" max="6168" width="2.7109375" style="98" customWidth="1"/>
    <col min="6169" max="6169" width="1.85546875" style="98" customWidth="1"/>
    <col min="6170" max="6179" width="0.85546875" style="98"/>
    <col min="6180" max="6180" width="5.42578125" style="98" customWidth="1"/>
    <col min="6181" max="6197" width="0.85546875" style="98"/>
    <col min="6198" max="6198" width="4.140625" style="98" customWidth="1"/>
    <col min="6199" max="6210" width="0.85546875" style="98"/>
    <col min="6211" max="6211" width="5" style="98" customWidth="1"/>
    <col min="6212" max="6230" width="0.85546875" style="98"/>
    <col min="6231" max="6231" width="5.42578125" style="98" customWidth="1"/>
    <col min="6232" max="6251" width="0.85546875" style="98"/>
    <col min="6252" max="6252" width="3.42578125" style="98" customWidth="1"/>
    <col min="6253" max="6263" width="0.85546875" style="98"/>
    <col min="6264" max="6264" width="5.85546875" style="98" customWidth="1"/>
    <col min="6265" max="6278" width="0.85546875" style="98"/>
    <col min="6279" max="6279" width="5" style="98" customWidth="1"/>
    <col min="6280" max="6298" width="0.85546875" style="98"/>
    <col min="6299" max="6299" width="4.140625" style="98" customWidth="1"/>
    <col min="6300" max="6304" width="0.85546875" style="98"/>
    <col min="6305" max="6305" width="2.42578125" style="98" customWidth="1"/>
    <col min="6306" max="6307" width="0.85546875" style="98"/>
    <col min="6308" max="6308" width="8.28515625" style="98" bestFit="1" customWidth="1"/>
    <col min="6309" max="6309" width="0.85546875" style="98"/>
    <col min="6310" max="6310" width="9.140625" style="98" bestFit="1" customWidth="1"/>
    <col min="6311" max="6420" width="0.85546875" style="98"/>
    <col min="6421" max="6421" width="9.140625" style="98" customWidth="1"/>
    <col min="6422" max="6422" width="2.85546875" style="98" customWidth="1"/>
    <col min="6423" max="6423" width="0.85546875" style="98"/>
    <col min="6424" max="6424" width="2.7109375" style="98" customWidth="1"/>
    <col min="6425" max="6425" width="1.85546875" style="98" customWidth="1"/>
    <col min="6426" max="6435" width="0.85546875" style="98"/>
    <col min="6436" max="6436" width="5.42578125" style="98" customWidth="1"/>
    <col min="6437" max="6453" width="0.85546875" style="98"/>
    <col min="6454" max="6454" width="4.140625" style="98" customWidth="1"/>
    <col min="6455" max="6466" width="0.85546875" style="98"/>
    <col min="6467" max="6467" width="5" style="98" customWidth="1"/>
    <col min="6468" max="6486" width="0.85546875" style="98"/>
    <col min="6487" max="6487" width="5.42578125" style="98" customWidth="1"/>
    <col min="6488" max="6507" width="0.85546875" style="98"/>
    <col min="6508" max="6508" width="3.42578125" style="98" customWidth="1"/>
    <col min="6509" max="6519" width="0.85546875" style="98"/>
    <col min="6520" max="6520" width="5.85546875" style="98" customWidth="1"/>
    <col min="6521" max="6534" width="0.85546875" style="98"/>
    <col min="6535" max="6535" width="5" style="98" customWidth="1"/>
    <col min="6536" max="6554" width="0.85546875" style="98"/>
    <col min="6555" max="6555" width="4.140625" style="98" customWidth="1"/>
    <col min="6556" max="6560" width="0.85546875" style="98"/>
    <col min="6561" max="6561" width="2.42578125" style="98" customWidth="1"/>
    <col min="6562" max="6563" width="0.85546875" style="98"/>
    <col min="6564" max="6564" width="8.28515625" style="98" bestFit="1" customWidth="1"/>
    <col min="6565" max="6565" width="0.85546875" style="98"/>
    <col min="6566" max="6566" width="9.140625" style="98" bestFit="1" customWidth="1"/>
    <col min="6567" max="6676" width="0.85546875" style="98"/>
    <col min="6677" max="6677" width="9.140625" style="98" customWidth="1"/>
    <col min="6678" max="6678" width="2.85546875" style="98" customWidth="1"/>
    <col min="6679" max="6679" width="0.85546875" style="98"/>
    <col min="6680" max="6680" width="2.7109375" style="98" customWidth="1"/>
    <col min="6681" max="6681" width="1.85546875" style="98" customWidth="1"/>
    <col min="6682" max="6691" width="0.85546875" style="98"/>
    <col min="6692" max="6692" width="5.42578125" style="98" customWidth="1"/>
    <col min="6693" max="6709" width="0.85546875" style="98"/>
    <col min="6710" max="6710" width="4.140625" style="98" customWidth="1"/>
    <col min="6711" max="6722" width="0.85546875" style="98"/>
    <col min="6723" max="6723" width="5" style="98" customWidth="1"/>
    <col min="6724" max="6742" width="0.85546875" style="98"/>
    <col min="6743" max="6743" width="5.42578125" style="98" customWidth="1"/>
    <col min="6744" max="6763" width="0.85546875" style="98"/>
    <col min="6764" max="6764" width="3.42578125" style="98" customWidth="1"/>
    <col min="6765" max="6775" width="0.85546875" style="98"/>
    <col min="6776" max="6776" width="5.85546875" style="98" customWidth="1"/>
    <col min="6777" max="6790" width="0.85546875" style="98"/>
    <col min="6791" max="6791" width="5" style="98" customWidth="1"/>
    <col min="6792" max="6810" width="0.85546875" style="98"/>
    <col min="6811" max="6811" width="4.140625" style="98" customWidth="1"/>
    <col min="6812" max="6816" width="0.85546875" style="98"/>
    <col min="6817" max="6817" width="2.42578125" style="98" customWidth="1"/>
    <col min="6818" max="6819" width="0.85546875" style="98"/>
    <col min="6820" max="6820" width="8.28515625" style="98" bestFit="1" customWidth="1"/>
    <col min="6821" max="6821" width="0.85546875" style="98"/>
    <col min="6822" max="6822" width="9.140625" style="98" bestFit="1" customWidth="1"/>
    <col min="6823" max="6932" width="0.85546875" style="98"/>
    <col min="6933" max="6933" width="9.140625" style="98" customWidth="1"/>
    <col min="6934" max="6934" width="2.85546875" style="98" customWidth="1"/>
    <col min="6935" max="6935" width="0.85546875" style="98"/>
    <col min="6936" max="6936" width="2.7109375" style="98" customWidth="1"/>
    <col min="6937" max="6937" width="1.85546875" style="98" customWidth="1"/>
    <col min="6938" max="6947" width="0.85546875" style="98"/>
    <col min="6948" max="6948" width="5.42578125" style="98" customWidth="1"/>
    <col min="6949" max="6965" width="0.85546875" style="98"/>
    <col min="6966" max="6966" width="4.140625" style="98" customWidth="1"/>
    <col min="6967" max="6978" width="0.85546875" style="98"/>
    <col min="6979" max="6979" width="5" style="98" customWidth="1"/>
    <col min="6980" max="6998" width="0.85546875" style="98"/>
    <col min="6999" max="6999" width="5.42578125" style="98" customWidth="1"/>
    <col min="7000" max="7019" width="0.85546875" style="98"/>
    <col min="7020" max="7020" width="3.42578125" style="98" customWidth="1"/>
    <col min="7021" max="7031" width="0.85546875" style="98"/>
    <col min="7032" max="7032" width="5.85546875" style="98" customWidth="1"/>
    <col min="7033" max="7046" width="0.85546875" style="98"/>
    <col min="7047" max="7047" width="5" style="98" customWidth="1"/>
    <col min="7048" max="7066" width="0.85546875" style="98"/>
    <col min="7067" max="7067" width="4.140625" style="98" customWidth="1"/>
    <col min="7068" max="7072" width="0.85546875" style="98"/>
    <col min="7073" max="7073" width="2.42578125" style="98" customWidth="1"/>
    <col min="7074" max="7075" width="0.85546875" style="98"/>
    <col min="7076" max="7076" width="8.28515625" style="98" bestFit="1" customWidth="1"/>
    <col min="7077" max="7077" width="0.85546875" style="98"/>
    <col min="7078" max="7078" width="9.140625" style="98" bestFit="1" customWidth="1"/>
    <col min="7079" max="7188" width="0.85546875" style="98"/>
    <col min="7189" max="7189" width="9.140625" style="98" customWidth="1"/>
    <col min="7190" max="7190" width="2.85546875" style="98" customWidth="1"/>
    <col min="7191" max="7191" width="0.85546875" style="98"/>
    <col min="7192" max="7192" width="2.7109375" style="98" customWidth="1"/>
    <col min="7193" max="7193" width="1.85546875" style="98" customWidth="1"/>
    <col min="7194" max="7203" width="0.85546875" style="98"/>
    <col min="7204" max="7204" width="5.42578125" style="98" customWidth="1"/>
    <col min="7205" max="7221" width="0.85546875" style="98"/>
    <col min="7222" max="7222" width="4.140625" style="98" customWidth="1"/>
    <col min="7223" max="7234" width="0.85546875" style="98"/>
    <col min="7235" max="7235" width="5" style="98" customWidth="1"/>
    <col min="7236" max="7254" width="0.85546875" style="98"/>
    <col min="7255" max="7255" width="5.42578125" style="98" customWidth="1"/>
    <col min="7256" max="7275" width="0.85546875" style="98"/>
    <col min="7276" max="7276" width="3.42578125" style="98" customWidth="1"/>
    <col min="7277" max="7287" width="0.85546875" style="98"/>
    <col min="7288" max="7288" width="5.85546875" style="98" customWidth="1"/>
    <col min="7289" max="7302" width="0.85546875" style="98"/>
    <col min="7303" max="7303" width="5" style="98" customWidth="1"/>
    <col min="7304" max="7322" width="0.85546875" style="98"/>
    <col min="7323" max="7323" width="4.140625" style="98" customWidth="1"/>
    <col min="7324" max="7328" width="0.85546875" style="98"/>
    <col min="7329" max="7329" width="2.42578125" style="98" customWidth="1"/>
    <col min="7330" max="7331" width="0.85546875" style="98"/>
    <col min="7332" max="7332" width="8.28515625" style="98" bestFit="1" customWidth="1"/>
    <col min="7333" max="7333" width="0.85546875" style="98"/>
    <col min="7334" max="7334" width="9.140625" style="98" bestFit="1" customWidth="1"/>
    <col min="7335" max="7444" width="0.85546875" style="98"/>
    <col min="7445" max="7445" width="9.140625" style="98" customWidth="1"/>
    <col min="7446" max="7446" width="2.85546875" style="98" customWidth="1"/>
    <col min="7447" max="7447" width="0.85546875" style="98"/>
    <col min="7448" max="7448" width="2.7109375" style="98" customWidth="1"/>
    <col min="7449" max="7449" width="1.85546875" style="98" customWidth="1"/>
    <col min="7450" max="7459" width="0.85546875" style="98"/>
    <col min="7460" max="7460" width="5.42578125" style="98" customWidth="1"/>
    <col min="7461" max="7477" width="0.85546875" style="98"/>
    <col min="7478" max="7478" width="4.140625" style="98" customWidth="1"/>
    <col min="7479" max="7490" width="0.85546875" style="98"/>
    <col min="7491" max="7491" width="5" style="98" customWidth="1"/>
    <col min="7492" max="7510" width="0.85546875" style="98"/>
    <col min="7511" max="7511" width="5.42578125" style="98" customWidth="1"/>
    <col min="7512" max="7531" width="0.85546875" style="98"/>
    <col min="7532" max="7532" width="3.42578125" style="98" customWidth="1"/>
    <col min="7533" max="7543" width="0.85546875" style="98"/>
    <col min="7544" max="7544" width="5.85546875" style="98" customWidth="1"/>
    <col min="7545" max="7558" width="0.85546875" style="98"/>
    <col min="7559" max="7559" width="5" style="98" customWidth="1"/>
    <col min="7560" max="7578" width="0.85546875" style="98"/>
    <col min="7579" max="7579" width="4.140625" style="98" customWidth="1"/>
    <col min="7580" max="7584" width="0.85546875" style="98"/>
    <col min="7585" max="7585" width="2.42578125" style="98" customWidth="1"/>
    <col min="7586" max="7587" width="0.85546875" style="98"/>
    <col min="7588" max="7588" width="8.28515625" style="98" bestFit="1" customWidth="1"/>
    <col min="7589" max="7589" width="0.85546875" style="98"/>
    <col min="7590" max="7590" width="9.140625" style="98" bestFit="1" customWidth="1"/>
    <col min="7591" max="7700" width="0.85546875" style="98"/>
    <col min="7701" max="7701" width="9.140625" style="98" customWidth="1"/>
    <col min="7702" max="7702" width="2.85546875" style="98" customWidth="1"/>
    <col min="7703" max="7703" width="0.85546875" style="98"/>
    <col min="7704" max="7704" width="2.7109375" style="98" customWidth="1"/>
    <col min="7705" max="7705" width="1.85546875" style="98" customWidth="1"/>
    <col min="7706" max="7715" width="0.85546875" style="98"/>
    <col min="7716" max="7716" width="5.42578125" style="98" customWidth="1"/>
    <col min="7717" max="7733" width="0.85546875" style="98"/>
    <col min="7734" max="7734" width="4.140625" style="98" customWidth="1"/>
    <col min="7735" max="7746" width="0.85546875" style="98"/>
    <col min="7747" max="7747" width="5" style="98" customWidth="1"/>
    <col min="7748" max="7766" width="0.85546875" style="98"/>
    <col min="7767" max="7767" width="5.42578125" style="98" customWidth="1"/>
    <col min="7768" max="7787" width="0.85546875" style="98"/>
    <col min="7788" max="7788" width="3.42578125" style="98" customWidth="1"/>
    <col min="7789" max="7799" width="0.85546875" style="98"/>
    <col min="7800" max="7800" width="5.85546875" style="98" customWidth="1"/>
    <col min="7801" max="7814" width="0.85546875" style="98"/>
    <col min="7815" max="7815" width="5" style="98" customWidth="1"/>
    <col min="7816" max="7834" width="0.85546875" style="98"/>
    <col min="7835" max="7835" width="4.140625" style="98" customWidth="1"/>
    <col min="7836" max="7840" width="0.85546875" style="98"/>
    <col min="7841" max="7841" width="2.42578125" style="98" customWidth="1"/>
    <col min="7842" max="7843" width="0.85546875" style="98"/>
    <col min="7844" max="7844" width="8.28515625" style="98" bestFit="1" customWidth="1"/>
    <col min="7845" max="7845" width="0.85546875" style="98"/>
    <col min="7846" max="7846" width="9.140625" style="98" bestFit="1" customWidth="1"/>
    <col min="7847" max="7956" width="0.85546875" style="98"/>
    <col min="7957" max="7957" width="9.140625" style="98" customWidth="1"/>
    <col min="7958" max="7958" width="2.85546875" style="98" customWidth="1"/>
    <col min="7959" max="7959" width="0.85546875" style="98"/>
    <col min="7960" max="7960" width="2.7109375" style="98" customWidth="1"/>
    <col min="7961" max="7961" width="1.85546875" style="98" customWidth="1"/>
    <col min="7962" max="7971" width="0.85546875" style="98"/>
    <col min="7972" max="7972" width="5.42578125" style="98" customWidth="1"/>
    <col min="7973" max="7989" width="0.85546875" style="98"/>
    <col min="7990" max="7990" width="4.140625" style="98" customWidth="1"/>
    <col min="7991" max="8002" width="0.85546875" style="98"/>
    <col min="8003" max="8003" width="5" style="98" customWidth="1"/>
    <col min="8004" max="8022" width="0.85546875" style="98"/>
    <col min="8023" max="8023" width="5.42578125" style="98" customWidth="1"/>
    <col min="8024" max="8043" width="0.85546875" style="98"/>
    <col min="8044" max="8044" width="3.42578125" style="98" customWidth="1"/>
    <col min="8045" max="8055" width="0.85546875" style="98"/>
    <col min="8056" max="8056" width="5.85546875" style="98" customWidth="1"/>
    <col min="8057" max="8070" width="0.85546875" style="98"/>
    <col min="8071" max="8071" width="5" style="98" customWidth="1"/>
    <col min="8072" max="8090" width="0.85546875" style="98"/>
    <col min="8091" max="8091" width="4.140625" style="98" customWidth="1"/>
    <col min="8092" max="8096" width="0.85546875" style="98"/>
    <col min="8097" max="8097" width="2.42578125" style="98" customWidth="1"/>
    <col min="8098" max="8099" width="0.85546875" style="98"/>
    <col min="8100" max="8100" width="8.28515625" style="98" bestFit="1" customWidth="1"/>
    <col min="8101" max="8101" width="0.85546875" style="98"/>
    <col min="8102" max="8102" width="9.140625" style="98" bestFit="1" customWidth="1"/>
    <col min="8103" max="8212" width="0.85546875" style="98"/>
    <col min="8213" max="8213" width="9.140625" style="98" customWidth="1"/>
    <col min="8214" max="8214" width="2.85546875" style="98" customWidth="1"/>
    <col min="8215" max="8215" width="0.85546875" style="98"/>
    <col min="8216" max="8216" width="2.7109375" style="98" customWidth="1"/>
    <col min="8217" max="8217" width="1.85546875" style="98" customWidth="1"/>
    <col min="8218" max="8227" width="0.85546875" style="98"/>
    <col min="8228" max="8228" width="5.42578125" style="98" customWidth="1"/>
    <col min="8229" max="8245" width="0.85546875" style="98"/>
    <col min="8246" max="8246" width="4.140625" style="98" customWidth="1"/>
    <col min="8247" max="8258" width="0.85546875" style="98"/>
    <col min="8259" max="8259" width="5" style="98" customWidth="1"/>
    <col min="8260" max="8278" width="0.85546875" style="98"/>
    <col min="8279" max="8279" width="5.42578125" style="98" customWidth="1"/>
    <col min="8280" max="8299" width="0.85546875" style="98"/>
    <col min="8300" max="8300" width="3.42578125" style="98" customWidth="1"/>
    <col min="8301" max="8311" width="0.85546875" style="98"/>
    <col min="8312" max="8312" width="5.85546875" style="98" customWidth="1"/>
    <col min="8313" max="8326" width="0.85546875" style="98"/>
    <col min="8327" max="8327" width="5" style="98" customWidth="1"/>
    <col min="8328" max="8346" width="0.85546875" style="98"/>
    <col min="8347" max="8347" width="4.140625" style="98" customWidth="1"/>
    <col min="8348" max="8352" width="0.85546875" style="98"/>
    <col min="8353" max="8353" width="2.42578125" style="98" customWidth="1"/>
    <col min="8354" max="8355" width="0.85546875" style="98"/>
    <col min="8356" max="8356" width="8.28515625" style="98" bestFit="1" customWidth="1"/>
    <col min="8357" max="8357" width="0.85546875" style="98"/>
    <col min="8358" max="8358" width="9.140625" style="98" bestFit="1" customWidth="1"/>
    <col min="8359" max="8468" width="0.85546875" style="98"/>
    <col min="8469" max="8469" width="9.140625" style="98" customWidth="1"/>
    <col min="8470" max="8470" width="2.85546875" style="98" customWidth="1"/>
    <col min="8471" max="8471" width="0.85546875" style="98"/>
    <col min="8472" max="8472" width="2.7109375" style="98" customWidth="1"/>
    <col min="8473" max="8473" width="1.85546875" style="98" customWidth="1"/>
    <col min="8474" max="8483" width="0.85546875" style="98"/>
    <col min="8484" max="8484" width="5.42578125" style="98" customWidth="1"/>
    <col min="8485" max="8501" width="0.85546875" style="98"/>
    <col min="8502" max="8502" width="4.140625" style="98" customWidth="1"/>
    <col min="8503" max="8514" width="0.85546875" style="98"/>
    <col min="8515" max="8515" width="5" style="98" customWidth="1"/>
    <col min="8516" max="8534" width="0.85546875" style="98"/>
    <col min="8535" max="8535" width="5.42578125" style="98" customWidth="1"/>
    <col min="8536" max="8555" width="0.85546875" style="98"/>
    <col min="8556" max="8556" width="3.42578125" style="98" customWidth="1"/>
    <col min="8557" max="8567" width="0.85546875" style="98"/>
    <col min="8568" max="8568" width="5.85546875" style="98" customWidth="1"/>
    <col min="8569" max="8582" width="0.85546875" style="98"/>
    <col min="8583" max="8583" width="5" style="98" customWidth="1"/>
    <col min="8584" max="8602" width="0.85546875" style="98"/>
    <col min="8603" max="8603" width="4.140625" style="98" customWidth="1"/>
    <col min="8604" max="8608" width="0.85546875" style="98"/>
    <col min="8609" max="8609" width="2.42578125" style="98" customWidth="1"/>
    <col min="8610" max="8611" width="0.85546875" style="98"/>
    <col min="8612" max="8612" width="8.28515625" style="98" bestFit="1" customWidth="1"/>
    <col min="8613" max="8613" width="0.85546875" style="98"/>
    <col min="8614" max="8614" width="9.140625" style="98" bestFit="1" customWidth="1"/>
    <col min="8615" max="8724" width="0.85546875" style="98"/>
    <col min="8725" max="8725" width="9.140625" style="98" customWidth="1"/>
    <col min="8726" max="8726" width="2.85546875" style="98" customWidth="1"/>
    <col min="8727" max="8727" width="0.85546875" style="98"/>
    <col min="8728" max="8728" width="2.7109375" style="98" customWidth="1"/>
    <col min="8729" max="8729" width="1.85546875" style="98" customWidth="1"/>
    <col min="8730" max="8739" width="0.85546875" style="98"/>
    <col min="8740" max="8740" width="5.42578125" style="98" customWidth="1"/>
    <col min="8741" max="8757" width="0.85546875" style="98"/>
    <col min="8758" max="8758" width="4.140625" style="98" customWidth="1"/>
    <col min="8759" max="8770" width="0.85546875" style="98"/>
    <col min="8771" max="8771" width="5" style="98" customWidth="1"/>
    <col min="8772" max="8790" width="0.85546875" style="98"/>
    <col min="8791" max="8791" width="5.42578125" style="98" customWidth="1"/>
    <col min="8792" max="8811" width="0.85546875" style="98"/>
    <col min="8812" max="8812" width="3.42578125" style="98" customWidth="1"/>
    <col min="8813" max="8823" width="0.85546875" style="98"/>
    <col min="8824" max="8824" width="5.85546875" style="98" customWidth="1"/>
    <col min="8825" max="8838" width="0.85546875" style="98"/>
    <col min="8839" max="8839" width="5" style="98" customWidth="1"/>
    <col min="8840" max="8858" width="0.85546875" style="98"/>
    <col min="8859" max="8859" width="4.140625" style="98" customWidth="1"/>
    <col min="8860" max="8864" width="0.85546875" style="98"/>
    <col min="8865" max="8865" width="2.42578125" style="98" customWidth="1"/>
    <col min="8866" max="8867" width="0.85546875" style="98"/>
    <col min="8868" max="8868" width="8.28515625" style="98" bestFit="1" customWidth="1"/>
    <col min="8869" max="8869" width="0.85546875" style="98"/>
    <col min="8870" max="8870" width="9.140625" style="98" bestFit="1" customWidth="1"/>
    <col min="8871" max="8980" width="0.85546875" style="98"/>
    <col min="8981" max="8981" width="9.140625" style="98" customWidth="1"/>
    <col min="8982" max="8982" width="2.85546875" style="98" customWidth="1"/>
    <col min="8983" max="8983" width="0.85546875" style="98"/>
    <col min="8984" max="8984" width="2.7109375" style="98" customWidth="1"/>
    <col min="8985" max="8985" width="1.85546875" style="98" customWidth="1"/>
    <col min="8986" max="8995" width="0.85546875" style="98"/>
    <col min="8996" max="8996" width="5.42578125" style="98" customWidth="1"/>
    <col min="8997" max="9013" width="0.85546875" style="98"/>
    <col min="9014" max="9014" width="4.140625" style="98" customWidth="1"/>
    <col min="9015" max="9026" width="0.85546875" style="98"/>
    <col min="9027" max="9027" width="5" style="98" customWidth="1"/>
    <col min="9028" max="9046" width="0.85546875" style="98"/>
    <col min="9047" max="9047" width="5.42578125" style="98" customWidth="1"/>
    <col min="9048" max="9067" width="0.85546875" style="98"/>
    <col min="9068" max="9068" width="3.42578125" style="98" customWidth="1"/>
    <col min="9069" max="9079" width="0.85546875" style="98"/>
    <col min="9080" max="9080" width="5.85546875" style="98" customWidth="1"/>
    <col min="9081" max="9094" width="0.85546875" style="98"/>
    <col min="9095" max="9095" width="5" style="98" customWidth="1"/>
    <col min="9096" max="9114" width="0.85546875" style="98"/>
    <col min="9115" max="9115" width="4.140625" style="98" customWidth="1"/>
    <col min="9116" max="9120" width="0.85546875" style="98"/>
    <col min="9121" max="9121" width="2.42578125" style="98" customWidth="1"/>
    <col min="9122" max="9123" width="0.85546875" style="98"/>
    <col min="9124" max="9124" width="8.28515625" style="98" bestFit="1" customWidth="1"/>
    <col min="9125" max="9125" width="0.85546875" style="98"/>
    <col min="9126" max="9126" width="9.140625" style="98" bestFit="1" customWidth="1"/>
    <col min="9127" max="9236" width="0.85546875" style="98"/>
    <col min="9237" max="9237" width="9.140625" style="98" customWidth="1"/>
    <col min="9238" max="9238" width="2.85546875" style="98" customWidth="1"/>
    <col min="9239" max="9239" width="0.85546875" style="98"/>
    <col min="9240" max="9240" width="2.7109375" style="98" customWidth="1"/>
    <col min="9241" max="9241" width="1.85546875" style="98" customWidth="1"/>
    <col min="9242" max="9251" width="0.85546875" style="98"/>
    <col min="9252" max="9252" width="5.42578125" style="98" customWidth="1"/>
    <col min="9253" max="9269" width="0.85546875" style="98"/>
    <col min="9270" max="9270" width="4.140625" style="98" customWidth="1"/>
    <col min="9271" max="9282" width="0.85546875" style="98"/>
    <col min="9283" max="9283" width="5" style="98" customWidth="1"/>
    <col min="9284" max="9302" width="0.85546875" style="98"/>
    <col min="9303" max="9303" width="5.42578125" style="98" customWidth="1"/>
    <col min="9304" max="9323" width="0.85546875" style="98"/>
    <col min="9324" max="9324" width="3.42578125" style="98" customWidth="1"/>
    <col min="9325" max="9335" width="0.85546875" style="98"/>
    <col min="9336" max="9336" width="5.85546875" style="98" customWidth="1"/>
    <col min="9337" max="9350" width="0.85546875" style="98"/>
    <col min="9351" max="9351" width="5" style="98" customWidth="1"/>
    <col min="9352" max="9370" width="0.85546875" style="98"/>
    <col min="9371" max="9371" width="4.140625" style="98" customWidth="1"/>
    <col min="9372" max="9376" width="0.85546875" style="98"/>
    <col min="9377" max="9377" width="2.42578125" style="98" customWidth="1"/>
    <col min="9378" max="9379" width="0.85546875" style="98"/>
    <col min="9380" max="9380" width="8.28515625" style="98" bestFit="1" customWidth="1"/>
    <col min="9381" max="9381" width="0.85546875" style="98"/>
    <col min="9382" max="9382" width="9.140625" style="98" bestFit="1" customWidth="1"/>
    <col min="9383" max="9492" width="0.85546875" style="98"/>
    <col min="9493" max="9493" width="9.140625" style="98" customWidth="1"/>
    <col min="9494" max="9494" width="2.85546875" style="98" customWidth="1"/>
    <col min="9495" max="9495" width="0.85546875" style="98"/>
    <col min="9496" max="9496" width="2.7109375" style="98" customWidth="1"/>
    <col min="9497" max="9497" width="1.85546875" style="98" customWidth="1"/>
    <col min="9498" max="9507" width="0.85546875" style="98"/>
    <col min="9508" max="9508" width="5.42578125" style="98" customWidth="1"/>
    <col min="9509" max="9525" width="0.85546875" style="98"/>
    <col min="9526" max="9526" width="4.140625" style="98" customWidth="1"/>
    <col min="9527" max="9538" width="0.85546875" style="98"/>
    <col min="9539" max="9539" width="5" style="98" customWidth="1"/>
    <col min="9540" max="9558" width="0.85546875" style="98"/>
    <col min="9559" max="9559" width="5.42578125" style="98" customWidth="1"/>
    <col min="9560" max="9579" width="0.85546875" style="98"/>
    <col min="9580" max="9580" width="3.42578125" style="98" customWidth="1"/>
    <col min="9581" max="9591" width="0.85546875" style="98"/>
    <col min="9592" max="9592" width="5.85546875" style="98" customWidth="1"/>
    <col min="9593" max="9606" width="0.85546875" style="98"/>
    <col min="9607" max="9607" width="5" style="98" customWidth="1"/>
    <col min="9608" max="9626" width="0.85546875" style="98"/>
    <col min="9627" max="9627" width="4.140625" style="98" customWidth="1"/>
    <col min="9628" max="9632" width="0.85546875" style="98"/>
    <col min="9633" max="9633" width="2.42578125" style="98" customWidth="1"/>
    <col min="9634" max="9635" width="0.85546875" style="98"/>
    <col min="9636" max="9636" width="8.28515625" style="98" bestFit="1" customWidth="1"/>
    <col min="9637" max="9637" width="0.85546875" style="98"/>
    <col min="9638" max="9638" width="9.140625" style="98" bestFit="1" customWidth="1"/>
    <col min="9639" max="9748" width="0.85546875" style="98"/>
    <col min="9749" max="9749" width="9.140625" style="98" customWidth="1"/>
    <col min="9750" max="9750" width="2.85546875" style="98" customWidth="1"/>
    <col min="9751" max="9751" width="0.85546875" style="98"/>
    <col min="9752" max="9752" width="2.7109375" style="98" customWidth="1"/>
    <col min="9753" max="9753" width="1.85546875" style="98" customWidth="1"/>
    <col min="9754" max="9763" width="0.85546875" style="98"/>
    <col min="9764" max="9764" width="5.42578125" style="98" customWidth="1"/>
    <col min="9765" max="9781" width="0.85546875" style="98"/>
    <col min="9782" max="9782" width="4.140625" style="98" customWidth="1"/>
    <col min="9783" max="9794" width="0.85546875" style="98"/>
    <col min="9795" max="9795" width="5" style="98" customWidth="1"/>
    <col min="9796" max="9814" width="0.85546875" style="98"/>
    <col min="9815" max="9815" width="5.42578125" style="98" customWidth="1"/>
    <col min="9816" max="9835" width="0.85546875" style="98"/>
    <col min="9836" max="9836" width="3.42578125" style="98" customWidth="1"/>
    <col min="9837" max="9847" width="0.85546875" style="98"/>
    <col min="9848" max="9848" width="5.85546875" style="98" customWidth="1"/>
    <col min="9849" max="9862" width="0.85546875" style="98"/>
    <col min="9863" max="9863" width="5" style="98" customWidth="1"/>
    <col min="9864" max="9882" width="0.85546875" style="98"/>
    <col min="9883" max="9883" width="4.140625" style="98" customWidth="1"/>
    <col min="9884" max="9888" width="0.85546875" style="98"/>
    <col min="9889" max="9889" width="2.42578125" style="98" customWidth="1"/>
    <col min="9890" max="9891" width="0.85546875" style="98"/>
    <col min="9892" max="9892" width="8.28515625" style="98" bestFit="1" customWidth="1"/>
    <col min="9893" max="9893" width="0.85546875" style="98"/>
    <col min="9894" max="9894" width="9.140625" style="98" bestFit="1" customWidth="1"/>
    <col min="9895" max="10004" width="0.85546875" style="98"/>
    <col min="10005" max="10005" width="9.140625" style="98" customWidth="1"/>
    <col min="10006" max="10006" width="2.85546875" style="98" customWidth="1"/>
    <col min="10007" max="10007" width="0.85546875" style="98"/>
    <col min="10008" max="10008" width="2.7109375" style="98" customWidth="1"/>
    <col min="10009" max="10009" width="1.85546875" style="98" customWidth="1"/>
    <col min="10010" max="10019" width="0.85546875" style="98"/>
    <col min="10020" max="10020" width="5.42578125" style="98" customWidth="1"/>
    <col min="10021" max="10037" width="0.85546875" style="98"/>
    <col min="10038" max="10038" width="4.140625" style="98" customWidth="1"/>
    <col min="10039" max="10050" width="0.85546875" style="98"/>
    <col min="10051" max="10051" width="5" style="98" customWidth="1"/>
    <col min="10052" max="10070" width="0.85546875" style="98"/>
    <col min="10071" max="10071" width="5.42578125" style="98" customWidth="1"/>
    <col min="10072" max="10091" width="0.85546875" style="98"/>
    <col min="10092" max="10092" width="3.42578125" style="98" customWidth="1"/>
    <col min="10093" max="10103" width="0.85546875" style="98"/>
    <col min="10104" max="10104" width="5.85546875" style="98" customWidth="1"/>
    <col min="10105" max="10118" width="0.85546875" style="98"/>
    <col min="10119" max="10119" width="5" style="98" customWidth="1"/>
    <col min="10120" max="10138" width="0.85546875" style="98"/>
    <col min="10139" max="10139" width="4.140625" style="98" customWidth="1"/>
    <col min="10140" max="10144" width="0.85546875" style="98"/>
    <col min="10145" max="10145" width="2.42578125" style="98" customWidth="1"/>
    <col min="10146" max="10147" width="0.85546875" style="98"/>
    <col min="10148" max="10148" width="8.28515625" style="98" bestFit="1" customWidth="1"/>
    <col min="10149" max="10149" width="0.85546875" style="98"/>
    <col min="10150" max="10150" width="9.140625" style="98" bestFit="1" customWidth="1"/>
    <col min="10151" max="10260" width="0.85546875" style="98"/>
    <col min="10261" max="10261" width="9.140625" style="98" customWidth="1"/>
    <col min="10262" max="10262" width="2.85546875" style="98" customWidth="1"/>
    <col min="10263" max="10263" width="0.85546875" style="98"/>
    <col min="10264" max="10264" width="2.7109375" style="98" customWidth="1"/>
    <col min="10265" max="10265" width="1.85546875" style="98" customWidth="1"/>
    <col min="10266" max="10275" width="0.85546875" style="98"/>
    <col min="10276" max="10276" width="5.42578125" style="98" customWidth="1"/>
    <col min="10277" max="10293" width="0.85546875" style="98"/>
    <col min="10294" max="10294" width="4.140625" style="98" customWidth="1"/>
    <col min="10295" max="10306" width="0.85546875" style="98"/>
    <col min="10307" max="10307" width="5" style="98" customWidth="1"/>
    <col min="10308" max="10326" width="0.85546875" style="98"/>
    <col min="10327" max="10327" width="5.42578125" style="98" customWidth="1"/>
    <col min="10328" max="10347" width="0.85546875" style="98"/>
    <col min="10348" max="10348" width="3.42578125" style="98" customWidth="1"/>
    <col min="10349" max="10359" width="0.85546875" style="98"/>
    <col min="10360" max="10360" width="5.85546875" style="98" customWidth="1"/>
    <col min="10361" max="10374" width="0.85546875" style="98"/>
    <col min="10375" max="10375" width="5" style="98" customWidth="1"/>
    <col min="10376" max="10394" width="0.85546875" style="98"/>
    <col min="10395" max="10395" width="4.140625" style="98" customWidth="1"/>
    <col min="10396" max="10400" width="0.85546875" style="98"/>
    <col min="10401" max="10401" width="2.42578125" style="98" customWidth="1"/>
    <col min="10402" max="10403" width="0.85546875" style="98"/>
    <col min="10404" max="10404" width="8.28515625" style="98" bestFit="1" customWidth="1"/>
    <col min="10405" max="10405" width="0.85546875" style="98"/>
    <col min="10406" max="10406" width="9.140625" style="98" bestFit="1" customWidth="1"/>
    <col min="10407" max="10516" width="0.85546875" style="98"/>
    <col min="10517" max="10517" width="9.140625" style="98" customWidth="1"/>
    <col min="10518" max="10518" width="2.85546875" style="98" customWidth="1"/>
    <col min="10519" max="10519" width="0.85546875" style="98"/>
    <col min="10520" max="10520" width="2.7109375" style="98" customWidth="1"/>
    <col min="10521" max="10521" width="1.85546875" style="98" customWidth="1"/>
    <col min="10522" max="10531" width="0.85546875" style="98"/>
    <col min="10532" max="10532" width="5.42578125" style="98" customWidth="1"/>
    <col min="10533" max="10549" width="0.85546875" style="98"/>
    <col min="10550" max="10550" width="4.140625" style="98" customWidth="1"/>
    <col min="10551" max="10562" width="0.85546875" style="98"/>
    <col min="10563" max="10563" width="5" style="98" customWidth="1"/>
    <col min="10564" max="10582" width="0.85546875" style="98"/>
    <col min="10583" max="10583" width="5.42578125" style="98" customWidth="1"/>
    <col min="10584" max="10603" width="0.85546875" style="98"/>
    <col min="10604" max="10604" width="3.42578125" style="98" customWidth="1"/>
    <col min="10605" max="10615" width="0.85546875" style="98"/>
    <col min="10616" max="10616" width="5.85546875" style="98" customWidth="1"/>
    <col min="10617" max="10630" width="0.85546875" style="98"/>
    <col min="10631" max="10631" width="5" style="98" customWidth="1"/>
    <col min="10632" max="10650" width="0.85546875" style="98"/>
    <col min="10651" max="10651" width="4.140625" style="98" customWidth="1"/>
    <col min="10652" max="10656" width="0.85546875" style="98"/>
    <col min="10657" max="10657" width="2.42578125" style="98" customWidth="1"/>
    <col min="10658" max="10659" width="0.85546875" style="98"/>
    <col min="10660" max="10660" width="8.28515625" style="98" bestFit="1" customWidth="1"/>
    <col min="10661" max="10661" width="0.85546875" style="98"/>
    <col min="10662" max="10662" width="9.140625" style="98" bestFit="1" customWidth="1"/>
    <col min="10663" max="10772" width="0.85546875" style="98"/>
    <col min="10773" max="10773" width="9.140625" style="98" customWidth="1"/>
    <col min="10774" max="10774" width="2.85546875" style="98" customWidth="1"/>
    <col min="10775" max="10775" width="0.85546875" style="98"/>
    <col min="10776" max="10776" width="2.7109375" style="98" customWidth="1"/>
    <col min="10777" max="10777" width="1.85546875" style="98" customWidth="1"/>
    <col min="10778" max="10787" width="0.85546875" style="98"/>
    <col min="10788" max="10788" width="5.42578125" style="98" customWidth="1"/>
    <col min="10789" max="10805" width="0.85546875" style="98"/>
    <col min="10806" max="10806" width="4.140625" style="98" customWidth="1"/>
    <col min="10807" max="10818" width="0.85546875" style="98"/>
    <col min="10819" max="10819" width="5" style="98" customWidth="1"/>
    <col min="10820" max="10838" width="0.85546875" style="98"/>
    <col min="10839" max="10839" width="5.42578125" style="98" customWidth="1"/>
    <col min="10840" max="10859" width="0.85546875" style="98"/>
    <col min="10860" max="10860" width="3.42578125" style="98" customWidth="1"/>
    <col min="10861" max="10871" width="0.85546875" style="98"/>
    <col min="10872" max="10872" width="5.85546875" style="98" customWidth="1"/>
    <col min="10873" max="10886" width="0.85546875" style="98"/>
    <col min="10887" max="10887" width="5" style="98" customWidth="1"/>
    <col min="10888" max="10906" width="0.85546875" style="98"/>
    <col min="10907" max="10907" width="4.140625" style="98" customWidth="1"/>
    <col min="10908" max="10912" width="0.85546875" style="98"/>
    <col min="10913" max="10913" width="2.42578125" style="98" customWidth="1"/>
    <col min="10914" max="10915" width="0.85546875" style="98"/>
    <col min="10916" max="10916" width="8.28515625" style="98" bestFit="1" customWidth="1"/>
    <col min="10917" max="10917" width="0.85546875" style="98"/>
    <col min="10918" max="10918" width="9.140625" style="98" bestFit="1" customWidth="1"/>
    <col min="10919" max="11028" width="0.85546875" style="98"/>
    <col min="11029" max="11029" width="9.140625" style="98" customWidth="1"/>
    <col min="11030" max="11030" width="2.85546875" style="98" customWidth="1"/>
    <col min="11031" max="11031" width="0.85546875" style="98"/>
    <col min="11032" max="11032" width="2.7109375" style="98" customWidth="1"/>
    <col min="11033" max="11033" width="1.85546875" style="98" customWidth="1"/>
    <col min="11034" max="11043" width="0.85546875" style="98"/>
    <col min="11044" max="11044" width="5.42578125" style="98" customWidth="1"/>
    <col min="11045" max="11061" width="0.85546875" style="98"/>
    <col min="11062" max="11062" width="4.140625" style="98" customWidth="1"/>
    <col min="11063" max="11074" width="0.85546875" style="98"/>
    <col min="11075" max="11075" width="5" style="98" customWidth="1"/>
    <col min="11076" max="11094" width="0.85546875" style="98"/>
    <col min="11095" max="11095" width="5.42578125" style="98" customWidth="1"/>
    <col min="11096" max="11115" width="0.85546875" style="98"/>
    <col min="11116" max="11116" width="3.42578125" style="98" customWidth="1"/>
    <col min="11117" max="11127" width="0.85546875" style="98"/>
    <col min="11128" max="11128" width="5.85546875" style="98" customWidth="1"/>
    <col min="11129" max="11142" width="0.85546875" style="98"/>
    <col min="11143" max="11143" width="5" style="98" customWidth="1"/>
    <col min="11144" max="11162" width="0.85546875" style="98"/>
    <col min="11163" max="11163" width="4.140625" style="98" customWidth="1"/>
    <col min="11164" max="11168" width="0.85546875" style="98"/>
    <col min="11169" max="11169" width="2.42578125" style="98" customWidth="1"/>
    <col min="11170" max="11171" width="0.85546875" style="98"/>
    <col min="11172" max="11172" width="8.28515625" style="98" bestFit="1" customWidth="1"/>
    <col min="11173" max="11173" width="0.85546875" style="98"/>
    <col min="11174" max="11174" width="9.140625" style="98" bestFit="1" customWidth="1"/>
    <col min="11175" max="11284" width="0.85546875" style="98"/>
    <col min="11285" max="11285" width="9.140625" style="98" customWidth="1"/>
    <col min="11286" max="11286" width="2.85546875" style="98" customWidth="1"/>
    <col min="11287" max="11287" width="0.85546875" style="98"/>
    <col min="11288" max="11288" width="2.7109375" style="98" customWidth="1"/>
    <col min="11289" max="11289" width="1.85546875" style="98" customWidth="1"/>
    <col min="11290" max="11299" width="0.85546875" style="98"/>
    <col min="11300" max="11300" width="5.42578125" style="98" customWidth="1"/>
    <col min="11301" max="11317" width="0.85546875" style="98"/>
    <col min="11318" max="11318" width="4.140625" style="98" customWidth="1"/>
    <col min="11319" max="11330" width="0.85546875" style="98"/>
    <col min="11331" max="11331" width="5" style="98" customWidth="1"/>
    <col min="11332" max="11350" width="0.85546875" style="98"/>
    <col min="11351" max="11351" width="5.42578125" style="98" customWidth="1"/>
    <col min="11352" max="11371" width="0.85546875" style="98"/>
    <col min="11372" max="11372" width="3.42578125" style="98" customWidth="1"/>
    <col min="11373" max="11383" width="0.85546875" style="98"/>
    <col min="11384" max="11384" width="5.85546875" style="98" customWidth="1"/>
    <col min="11385" max="11398" width="0.85546875" style="98"/>
    <col min="11399" max="11399" width="5" style="98" customWidth="1"/>
    <col min="11400" max="11418" width="0.85546875" style="98"/>
    <col min="11419" max="11419" width="4.140625" style="98" customWidth="1"/>
    <col min="11420" max="11424" width="0.85546875" style="98"/>
    <col min="11425" max="11425" width="2.42578125" style="98" customWidth="1"/>
    <col min="11426" max="11427" width="0.85546875" style="98"/>
    <col min="11428" max="11428" width="8.28515625" style="98" bestFit="1" customWidth="1"/>
    <col min="11429" max="11429" width="0.85546875" style="98"/>
    <col min="11430" max="11430" width="9.140625" style="98" bestFit="1" customWidth="1"/>
    <col min="11431" max="11540" width="0.85546875" style="98"/>
    <col min="11541" max="11541" width="9.140625" style="98" customWidth="1"/>
    <col min="11542" max="11542" width="2.85546875" style="98" customWidth="1"/>
    <col min="11543" max="11543" width="0.85546875" style="98"/>
    <col min="11544" max="11544" width="2.7109375" style="98" customWidth="1"/>
    <col min="11545" max="11545" width="1.85546875" style="98" customWidth="1"/>
    <col min="11546" max="11555" width="0.85546875" style="98"/>
    <col min="11556" max="11556" width="5.42578125" style="98" customWidth="1"/>
    <col min="11557" max="11573" width="0.85546875" style="98"/>
    <col min="11574" max="11574" width="4.140625" style="98" customWidth="1"/>
    <col min="11575" max="11586" width="0.85546875" style="98"/>
    <col min="11587" max="11587" width="5" style="98" customWidth="1"/>
    <col min="11588" max="11606" width="0.85546875" style="98"/>
    <col min="11607" max="11607" width="5.42578125" style="98" customWidth="1"/>
    <col min="11608" max="11627" width="0.85546875" style="98"/>
    <col min="11628" max="11628" width="3.42578125" style="98" customWidth="1"/>
    <col min="11629" max="11639" width="0.85546875" style="98"/>
    <col min="11640" max="11640" width="5.85546875" style="98" customWidth="1"/>
    <col min="11641" max="11654" width="0.85546875" style="98"/>
    <col min="11655" max="11655" width="5" style="98" customWidth="1"/>
    <col min="11656" max="11674" width="0.85546875" style="98"/>
    <col min="11675" max="11675" width="4.140625" style="98" customWidth="1"/>
    <col min="11676" max="11680" width="0.85546875" style="98"/>
    <col min="11681" max="11681" width="2.42578125" style="98" customWidth="1"/>
    <col min="11682" max="11683" width="0.85546875" style="98"/>
    <col min="11684" max="11684" width="8.28515625" style="98" bestFit="1" customWidth="1"/>
    <col min="11685" max="11685" width="0.85546875" style="98"/>
    <col min="11686" max="11686" width="9.140625" style="98" bestFit="1" customWidth="1"/>
    <col min="11687" max="11796" width="0.85546875" style="98"/>
    <col min="11797" max="11797" width="9.140625" style="98" customWidth="1"/>
    <col min="11798" max="11798" width="2.85546875" style="98" customWidth="1"/>
    <col min="11799" max="11799" width="0.85546875" style="98"/>
    <col min="11800" max="11800" width="2.7109375" style="98" customWidth="1"/>
    <col min="11801" max="11801" width="1.85546875" style="98" customWidth="1"/>
    <col min="11802" max="11811" width="0.85546875" style="98"/>
    <col min="11812" max="11812" width="5.42578125" style="98" customWidth="1"/>
    <col min="11813" max="11829" width="0.85546875" style="98"/>
    <col min="11830" max="11830" width="4.140625" style="98" customWidth="1"/>
    <col min="11831" max="11842" width="0.85546875" style="98"/>
    <col min="11843" max="11843" width="5" style="98" customWidth="1"/>
    <col min="11844" max="11862" width="0.85546875" style="98"/>
    <col min="11863" max="11863" width="5.42578125" style="98" customWidth="1"/>
    <col min="11864" max="11883" width="0.85546875" style="98"/>
    <col min="11884" max="11884" width="3.42578125" style="98" customWidth="1"/>
    <col min="11885" max="11895" width="0.85546875" style="98"/>
    <col min="11896" max="11896" width="5.85546875" style="98" customWidth="1"/>
    <col min="11897" max="11910" width="0.85546875" style="98"/>
    <col min="11911" max="11911" width="5" style="98" customWidth="1"/>
    <col min="11912" max="11930" width="0.85546875" style="98"/>
    <col min="11931" max="11931" width="4.140625" style="98" customWidth="1"/>
    <col min="11932" max="11936" width="0.85546875" style="98"/>
    <col min="11937" max="11937" width="2.42578125" style="98" customWidth="1"/>
    <col min="11938" max="11939" width="0.85546875" style="98"/>
    <col min="11940" max="11940" width="8.28515625" style="98" bestFit="1" customWidth="1"/>
    <col min="11941" max="11941" width="0.85546875" style="98"/>
    <col min="11942" max="11942" width="9.140625" style="98" bestFit="1" customWidth="1"/>
    <col min="11943" max="12052" width="0.85546875" style="98"/>
    <col min="12053" max="12053" width="9.140625" style="98" customWidth="1"/>
    <col min="12054" max="12054" width="2.85546875" style="98" customWidth="1"/>
    <col min="12055" max="12055" width="0.85546875" style="98"/>
    <col min="12056" max="12056" width="2.7109375" style="98" customWidth="1"/>
    <col min="12057" max="12057" width="1.85546875" style="98" customWidth="1"/>
    <col min="12058" max="12067" width="0.85546875" style="98"/>
    <col min="12068" max="12068" width="5.42578125" style="98" customWidth="1"/>
    <col min="12069" max="12085" width="0.85546875" style="98"/>
    <col min="12086" max="12086" width="4.140625" style="98" customWidth="1"/>
    <col min="12087" max="12098" width="0.85546875" style="98"/>
    <col min="12099" max="12099" width="5" style="98" customWidth="1"/>
    <col min="12100" max="12118" width="0.85546875" style="98"/>
    <col min="12119" max="12119" width="5.42578125" style="98" customWidth="1"/>
    <col min="12120" max="12139" width="0.85546875" style="98"/>
    <col min="12140" max="12140" width="3.42578125" style="98" customWidth="1"/>
    <col min="12141" max="12151" width="0.85546875" style="98"/>
    <col min="12152" max="12152" width="5.85546875" style="98" customWidth="1"/>
    <col min="12153" max="12166" width="0.85546875" style="98"/>
    <col min="12167" max="12167" width="5" style="98" customWidth="1"/>
    <col min="12168" max="12186" width="0.85546875" style="98"/>
    <col min="12187" max="12187" width="4.140625" style="98" customWidth="1"/>
    <col min="12188" max="12192" width="0.85546875" style="98"/>
    <col min="12193" max="12193" width="2.42578125" style="98" customWidth="1"/>
    <col min="12194" max="12195" width="0.85546875" style="98"/>
    <col min="12196" max="12196" width="8.28515625" style="98" bestFit="1" customWidth="1"/>
    <col min="12197" max="12197" width="0.85546875" style="98"/>
    <col min="12198" max="12198" width="9.140625" style="98" bestFit="1" customWidth="1"/>
    <col min="12199" max="12308" width="0.85546875" style="98"/>
    <col min="12309" max="12309" width="9.140625" style="98" customWidth="1"/>
    <col min="12310" max="12310" width="2.85546875" style="98" customWidth="1"/>
    <col min="12311" max="12311" width="0.85546875" style="98"/>
    <col min="12312" max="12312" width="2.7109375" style="98" customWidth="1"/>
    <col min="12313" max="12313" width="1.85546875" style="98" customWidth="1"/>
    <col min="12314" max="12323" width="0.85546875" style="98"/>
    <col min="12324" max="12324" width="5.42578125" style="98" customWidth="1"/>
    <col min="12325" max="12341" width="0.85546875" style="98"/>
    <col min="12342" max="12342" width="4.140625" style="98" customWidth="1"/>
    <col min="12343" max="12354" width="0.85546875" style="98"/>
    <col min="12355" max="12355" width="5" style="98" customWidth="1"/>
    <col min="12356" max="12374" width="0.85546875" style="98"/>
    <col min="12375" max="12375" width="5.42578125" style="98" customWidth="1"/>
    <col min="12376" max="12395" width="0.85546875" style="98"/>
    <col min="12396" max="12396" width="3.42578125" style="98" customWidth="1"/>
    <col min="12397" max="12407" width="0.85546875" style="98"/>
    <col min="12408" max="12408" width="5.85546875" style="98" customWidth="1"/>
    <col min="12409" max="12422" width="0.85546875" style="98"/>
    <col min="12423" max="12423" width="5" style="98" customWidth="1"/>
    <col min="12424" max="12442" width="0.85546875" style="98"/>
    <col min="12443" max="12443" width="4.140625" style="98" customWidth="1"/>
    <col min="12444" max="12448" width="0.85546875" style="98"/>
    <col min="12449" max="12449" width="2.42578125" style="98" customWidth="1"/>
    <col min="12450" max="12451" width="0.85546875" style="98"/>
    <col min="12452" max="12452" width="8.28515625" style="98" bestFit="1" customWidth="1"/>
    <col min="12453" max="12453" width="0.85546875" style="98"/>
    <col min="12454" max="12454" width="9.140625" style="98" bestFit="1" customWidth="1"/>
    <col min="12455" max="12564" width="0.85546875" style="98"/>
    <col min="12565" max="12565" width="9.140625" style="98" customWidth="1"/>
    <col min="12566" max="12566" width="2.85546875" style="98" customWidth="1"/>
    <col min="12567" max="12567" width="0.85546875" style="98"/>
    <col min="12568" max="12568" width="2.7109375" style="98" customWidth="1"/>
    <col min="12569" max="12569" width="1.85546875" style="98" customWidth="1"/>
    <col min="12570" max="12579" width="0.85546875" style="98"/>
    <col min="12580" max="12580" width="5.42578125" style="98" customWidth="1"/>
    <col min="12581" max="12597" width="0.85546875" style="98"/>
    <col min="12598" max="12598" width="4.140625" style="98" customWidth="1"/>
    <col min="12599" max="12610" width="0.85546875" style="98"/>
    <col min="12611" max="12611" width="5" style="98" customWidth="1"/>
    <col min="12612" max="12630" width="0.85546875" style="98"/>
    <col min="12631" max="12631" width="5.42578125" style="98" customWidth="1"/>
    <col min="12632" max="12651" width="0.85546875" style="98"/>
    <col min="12652" max="12652" width="3.42578125" style="98" customWidth="1"/>
    <col min="12653" max="12663" width="0.85546875" style="98"/>
    <col min="12664" max="12664" width="5.85546875" style="98" customWidth="1"/>
    <col min="12665" max="12678" width="0.85546875" style="98"/>
    <col min="12679" max="12679" width="5" style="98" customWidth="1"/>
    <col min="12680" max="12698" width="0.85546875" style="98"/>
    <col min="12699" max="12699" width="4.140625" style="98" customWidth="1"/>
    <col min="12700" max="12704" width="0.85546875" style="98"/>
    <col min="12705" max="12705" width="2.42578125" style="98" customWidth="1"/>
    <col min="12706" max="12707" width="0.85546875" style="98"/>
    <col min="12708" max="12708" width="8.28515625" style="98" bestFit="1" customWidth="1"/>
    <col min="12709" max="12709" width="0.85546875" style="98"/>
    <col min="12710" max="12710" width="9.140625" style="98" bestFit="1" customWidth="1"/>
    <col min="12711" max="12820" width="0.85546875" style="98"/>
    <col min="12821" max="12821" width="9.140625" style="98" customWidth="1"/>
    <col min="12822" max="12822" width="2.85546875" style="98" customWidth="1"/>
    <col min="12823" max="12823" width="0.85546875" style="98"/>
    <col min="12824" max="12824" width="2.7109375" style="98" customWidth="1"/>
    <col min="12825" max="12825" width="1.85546875" style="98" customWidth="1"/>
    <col min="12826" max="12835" width="0.85546875" style="98"/>
    <col min="12836" max="12836" width="5.42578125" style="98" customWidth="1"/>
    <col min="12837" max="12853" width="0.85546875" style="98"/>
    <col min="12854" max="12854" width="4.140625" style="98" customWidth="1"/>
    <col min="12855" max="12866" width="0.85546875" style="98"/>
    <col min="12867" max="12867" width="5" style="98" customWidth="1"/>
    <col min="12868" max="12886" width="0.85546875" style="98"/>
    <col min="12887" max="12887" width="5.42578125" style="98" customWidth="1"/>
    <col min="12888" max="12907" width="0.85546875" style="98"/>
    <col min="12908" max="12908" width="3.42578125" style="98" customWidth="1"/>
    <col min="12909" max="12919" width="0.85546875" style="98"/>
    <col min="12920" max="12920" width="5.85546875" style="98" customWidth="1"/>
    <col min="12921" max="12934" width="0.85546875" style="98"/>
    <col min="12935" max="12935" width="5" style="98" customWidth="1"/>
    <col min="12936" max="12954" width="0.85546875" style="98"/>
    <col min="12955" max="12955" width="4.140625" style="98" customWidth="1"/>
    <col min="12956" max="12960" width="0.85546875" style="98"/>
    <col min="12961" max="12961" width="2.42578125" style="98" customWidth="1"/>
    <col min="12962" max="12963" width="0.85546875" style="98"/>
    <col min="12964" max="12964" width="8.28515625" style="98" bestFit="1" customWidth="1"/>
    <col min="12965" max="12965" width="0.85546875" style="98"/>
    <col min="12966" max="12966" width="9.140625" style="98" bestFit="1" customWidth="1"/>
    <col min="12967" max="13076" width="0.85546875" style="98"/>
    <col min="13077" max="13077" width="9.140625" style="98" customWidth="1"/>
    <col min="13078" max="13078" width="2.85546875" style="98" customWidth="1"/>
    <col min="13079" max="13079" width="0.85546875" style="98"/>
    <col min="13080" max="13080" width="2.7109375" style="98" customWidth="1"/>
    <col min="13081" max="13081" width="1.85546875" style="98" customWidth="1"/>
    <col min="13082" max="13091" width="0.85546875" style="98"/>
    <col min="13092" max="13092" width="5.42578125" style="98" customWidth="1"/>
    <col min="13093" max="13109" width="0.85546875" style="98"/>
    <col min="13110" max="13110" width="4.140625" style="98" customWidth="1"/>
    <col min="13111" max="13122" width="0.85546875" style="98"/>
    <col min="13123" max="13123" width="5" style="98" customWidth="1"/>
    <col min="13124" max="13142" width="0.85546875" style="98"/>
    <col min="13143" max="13143" width="5.42578125" style="98" customWidth="1"/>
    <col min="13144" max="13163" width="0.85546875" style="98"/>
    <col min="13164" max="13164" width="3.42578125" style="98" customWidth="1"/>
    <col min="13165" max="13175" width="0.85546875" style="98"/>
    <col min="13176" max="13176" width="5.85546875" style="98" customWidth="1"/>
    <col min="13177" max="13190" width="0.85546875" style="98"/>
    <col min="13191" max="13191" width="5" style="98" customWidth="1"/>
    <col min="13192" max="13210" width="0.85546875" style="98"/>
    <col min="13211" max="13211" width="4.140625" style="98" customWidth="1"/>
    <col min="13212" max="13216" width="0.85546875" style="98"/>
    <col min="13217" max="13217" width="2.42578125" style="98" customWidth="1"/>
    <col min="13218" max="13219" width="0.85546875" style="98"/>
    <col min="13220" max="13220" width="8.28515625" style="98" bestFit="1" customWidth="1"/>
    <col min="13221" max="13221" width="0.85546875" style="98"/>
    <col min="13222" max="13222" width="9.140625" style="98" bestFit="1" customWidth="1"/>
    <col min="13223" max="13332" width="0.85546875" style="98"/>
    <col min="13333" max="13333" width="9.140625" style="98" customWidth="1"/>
    <col min="13334" max="13334" width="2.85546875" style="98" customWidth="1"/>
    <col min="13335" max="13335" width="0.85546875" style="98"/>
    <col min="13336" max="13336" width="2.7109375" style="98" customWidth="1"/>
    <col min="13337" max="13337" width="1.85546875" style="98" customWidth="1"/>
    <col min="13338" max="13347" width="0.85546875" style="98"/>
    <col min="13348" max="13348" width="5.42578125" style="98" customWidth="1"/>
    <col min="13349" max="13365" width="0.85546875" style="98"/>
    <col min="13366" max="13366" width="4.140625" style="98" customWidth="1"/>
    <col min="13367" max="13378" width="0.85546875" style="98"/>
    <col min="13379" max="13379" width="5" style="98" customWidth="1"/>
    <col min="13380" max="13398" width="0.85546875" style="98"/>
    <col min="13399" max="13399" width="5.42578125" style="98" customWidth="1"/>
    <col min="13400" max="13419" width="0.85546875" style="98"/>
    <col min="13420" max="13420" width="3.42578125" style="98" customWidth="1"/>
    <col min="13421" max="13431" width="0.85546875" style="98"/>
    <col min="13432" max="13432" width="5.85546875" style="98" customWidth="1"/>
    <col min="13433" max="13446" width="0.85546875" style="98"/>
    <col min="13447" max="13447" width="5" style="98" customWidth="1"/>
    <col min="13448" max="13466" width="0.85546875" style="98"/>
    <col min="13467" max="13467" width="4.140625" style="98" customWidth="1"/>
    <col min="13468" max="13472" width="0.85546875" style="98"/>
    <col min="13473" max="13473" width="2.42578125" style="98" customWidth="1"/>
    <col min="13474" max="13475" width="0.85546875" style="98"/>
    <col min="13476" max="13476" width="8.28515625" style="98" bestFit="1" customWidth="1"/>
    <col min="13477" max="13477" width="0.85546875" style="98"/>
    <col min="13478" max="13478" width="9.140625" style="98" bestFit="1" customWidth="1"/>
    <col min="13479" max="13588" width="0.85546875" style="98"/>
    <col min="13589" max="13589" width="9.140625" style="98" customWidth="1"/>
    <col min="13590" max="13590" width="2.85546875" style="98" customWidth="1"/>
    <col min="13591" max="13591" width="0.85546875" style="98"/>
    <col min="13592" max="13592" width="2.7109375" style="98" customWidth="1"/>
    <col min="13593" max="13593" width="1.85546875" style="98" customWidth="1"/>
    <col min="13594" max="13603" width="0.85546875" style="98"/>
    <col min="13604" max="13604" width="5.42578125" style="98" customWidth="1"/>
    <col min="13605" max="13621" width="0.85546875" style="98"/>
    <col min="13622" max="13622" width="4.140625" style="98" customWidth="1"/>
    <col min="13623" max="13634" width="0.85546875" style="98"/>
    <col min="13635" max="13635" width="5" style="98" customWidth="1"/>
    <col min="13636" max="13654" width="0.85546875" style="98"/>
    <col min="13655" max="13655" width="5.42578125" style="98" customWidth="1"/>
    <col min="13656" max="13675" width="0.85546875" style="98"/>
    <col min="13676" max="13676" width="3.42578125" style="98" customWidth="1"/>
    <col min="13677" max="13687" width="0.85546875" style="98"/>
    <col min="13688" max="13688" width="5.85546875" style="98" customWidth="1"/>
    <col min="13689" max="13702" width="0.85546875" style="98"/>
    <col min="13703" max="13703" width="5" style="98" customWidth="1"/>
    <col min="13704" max="13722" width="0.85546875" style="98"/>
    <col min="13723" max="13723" width="4.140625" style="98" customWidth="1"/>
    <col min="13724" max="13728" width="0.85546875" style="98"/>
    <col min="13729" max="13729" width="2.42578125" style="98" customWidth="1"/>
    <col min="13730" max="13731" width="0.85546875" style="98"/>
    <col min="13732" max="13732" width="8.28515625" style="98" bestFit="1" customWidth="1"/>
    <col min="13733" max="13733" width="0.85546875" style="98"/>
    <col min="13734" max="13734" width="9.140625" style="98" bestFit="1" customWidth="1"/>
    <col min="13735" max="13844" width="0.85546875" style="98"/>
    <col min="13845" max="13845" width="9.140625" style="98" customWidth="1"/>
    <col min="13846" max="13846" width="2.85546875" style="98" customWidth="1"/>
    <col min="13847" max="13847" width="0.85546875" style="98"/>
    <col min="13848" max="13848" width="2.7109375" style="98" customWidth="1"/>
    <col min="13849" max="13849" width="1.85546875" style="98" customWidth="1"/>
    <col min="13850" max="13859" width="0.85546875" style="98"/>
    <col min="13860" max="13860" width="5.42578125" style="98" customWidth="1"/>
    <col min="13861" max="13877" width="0.85546875" style="98"/>
    <col min="13878" max="13878" width="4.140625" style="98" customWidth="1"/>
    <col min="13879" max="13890" width="0.85546875" style="98"/>
    <col min="13891" max="13891" width="5" style="98" customWidth="1"/>
    <col min="13892" max="13910" width="0.85546875" style="98"/>
    <col min="13911" max="13911" width="5.42578125" style="98" customWidth="1"/>
    <col min="13912" max="13931" width="0.85546875" style="98"/>
    <col min="13932" max="13932" width="3.42578125" style="98" customWidth="1"/>
    <col min="13933" max="13943" width="0.85546875" style="98"/>
    <col min="13944" max="13944" width="5.85546875" style="98" customWidth="1"/>
    <col min="13945" max="13958" width="0.85546875" style="98"/>
    <col min="13959" max="13959" width="5" style="98" customWidth="1"/>
    <col min="13960" max="13978" width="0.85546875" style="98"/>
    <col min="13979" max="13979" width="4.140625" style="98" customWidth="1"/>
    <col min="13980" max="13984" width="0.85546875" style="98"/>
    <col min="13985" max="13985" width="2.42578125" style="98" customWidth="1"/>
    <col min="13986" max="13987" width="0.85546875" style="98"/>
    <col min="13988" max="13988" width="8.28515625" style="98" bestFit="1" customWidth="1"/>
    <col min="13989" max="13989" width="0.85546875" style="98"/>
    <col min="13990" max="13990" width="9.140625" style="98" bestFit="1" customWidth="1"/>
    <col min="13991" max="14100" width="0.85546875" style="98"/>
    <col min="14101" max="14101" width="9.140625" style="98" customWidth="1"/>
    <col min="14102" max="14102" width="2.85546875" style="98" customWidth="1"/>
    <col min="14103" max="14103" width="0.85546875" style="98"/>
    <col min="14104" max="14104" width="2.7109375" style="98" customWidth="1"/>
    <col min="14105" max="14105" width="1.85546875" style="98" customWidth="1"/>
    <col min="14106" max="14115" width="0.85546875" style="98"/>
    <col min="14116" max="14116" width="5.42578125" style="98" customWidth="1"/>
    <col min="14117" max="14133" width="0.85546875" style="98"/>
    <col min="14134" max="14134" width="4.140625" style="98" customWidth="1"/>
    <col min="14135" max="14146" width="0.85546875" style="98"/>
    <col min="14147" max="14147" width="5" style="98" customWidth="1"/>
    <col min="14148" max="14166" width="0.85546875" style="98"/>
    <col min="14167" max="14167" width="5.42578125" style="98" customWidth="1"/>
    <col min="14168" max="14187" width="0.85546875" style="98"/>
    <col min="14188" max="14188" width="3.42578125" style="98" customWidth="1"/>
    <col min="14189" max="14199" width="0.85546875" style="98"/>
    <col min="14200" max="14200" width="5.85546875" style="98" customWidth="1"/>
    <col min="14201" max="14214" width="0.85546875" style="98"/>
    <col min="14215" max="14215" width="5" style="98" customWidth="1"/>
    <col min="14216" max="14234" width="0.85546875" style="98"/>
    <col min="14235" max="14235" width="4.140625" style="98" customWidth="1"/>
    <col min="14236" max="14240" width="0.85546875" style="98"/>
    <col min="14241" max="14241" width="2.42578125" style="98" customWidth="1"/>
    <col min="14242" max="14243" width="0.85546875" style="98"/>
    <col min="14244" max="14244" width="8.28515625" style="98" bestFit="1" customWidth="1"/>
    <col min="14245" max="14245" width="0.85546875" style="98"/>
    <col min="14246" max="14246" width="9.140625" style="98" bestFit="1" customWidth="1"/>
    <col min="14247" max="14356" width="0.85546875" style="98"/>
    <col min="14357" max="14357" width="9.140625" style="98" customWidth="1"/>
    <col min="14358" max="14358" width="2.85546875" style="98" customWidth="1"/>
    <col min="14359" max="14359" width="0.85546875" style="98"/>
    <col min="14360" max="14360" width="2.7109375" style="98" customWidth="1"/>
    <col min="14361" max="14361" width="1.85546875" style="98" customWidth="1"/>
    <col min="14362" max="14371" width="0.85546875" style="98"/>
    <col min="14372" max="14372" width="5.42578125" style="98" customWidth="1"/>
    <col min="14373" max="14389" width="0.85546875" style="98"/>
    <col min="14390" max="14390" width="4.140625" style="98" customWidth="1"/>
    <col min="14391" max="14402" width="0.85546875" style="98"/>
    <col min="14403" max="14403" width="5" style="98" customWidth="1"/>
    <col min="14404" max="14422" width="0.85546875" style="98"/>
    <col min="14423" max="14423" width="5.42578125" style="98" customWidth="1"/>
    <col min="14424" max="14443" width="0.85546875" style="98"/>
    <col min="14444" max="14444" width="3.42578125" style="98" customWidth="1"/>
    <col min="14445" max="14455" width="0.85546875" style="98"/>
    <col min="14456" max="14456" width="5.85546875" style="98" customWidth="1"/>
    <col min="14457" max="14470" width="0.85546875" style="98"/>
    <col min="14471" max="14471" width="5" style="98" customWidth="1"/>
    <col min="14472" max="14490" width="0.85546875" style="98"/>
    <col min="14491" max="14491" width="4.140625" style="98" customWidth="1"/>
    <col min="14492" max="14496" width="0.85546875" style="98"/>
    <col min="14497" max="14497" width="2.42578125" style="98" customWidth="1"/>
    <col min="14498" max="14499" width="0.85546875" style="98"/>
    <col min="14500" max="14500" width="8.28515625" style="98" bestFit="1" customWidth="1"/>
    <col min="14501" max="14501" width="0.85546875" style="98"/>
    <col min="14502" max="14502" width="9.140625" style="98" bestFit="1" customWidth="1"/>
    <col min="14503" max="14612" width="0.85546875" style="98"/>
    <col min="14613" max="14613" width="9.140625" style="98" customWidth="1"/>
    <col min="14614" max="14614" width="2.85546875" style="98" customWidth="1"/>
    <col min="14615" max="14615" width="0.85546875" style="98"/>
    <col min="14616" max="14616" width="2.7109375" style="98" customWidth="1"/>
    <col min="14617" max="14617" width="1.85546875" style="98" customWidth="1"/>
    <col min="14618" max="14627" width="0.85546875" style="98"/>
    <col min="14628" max="14628" width="5.42578125" style="98" customWidth="1"/>
    <col min="14629" max="14645" width="0.85546875" style="98"/>
    <col min="14646" max="14646" width="4.140625" style="98" customWidth="1"/>
    <col min="14647" max="14658" width="0.85546875" style="98"/>
    <col min="14659" max="14659" width="5" style="98" customWidth="1"/>
    <col min="14660" max="14678" width="0.85546875" style="98"/>
    <col min="14679" max="14679" width="5.42578125" style="98" customWidth="1"/>
    <col min="14680" max="14699" width="0.85546875" style="98"/>
    <col min="14700" max="14700" width="3.42578125" style="98" customWidth="1"/>
    <col min="14701" max="14711" width="0.85546875" style="98"/>
    <col min="14712" max="14712" width="5.85546875" style="98" customWidth="1"/>
    <col min="14713" max="14726" width="0.85546875" style="98"/>
    <col min="14727" max="14727" width="5" style="98" customWidth="1"/>
    <col min="14728" max="14746" width="0.85546875" style="98"/>
    <col min="14747" max="14747" width="4.140625" style="98" customWidth="1"/>
    <col min="14748" max="14752" width="0.85546875" style="98"/>
    <col min="14753" max="14753" width="2.42578125" style="98" customWidth="1"/>
    <col min="14754" max="14755" width="0.85546875" style="98"/>
    <col min="14756" max="14756" width="8.28515625" style="98" bestFit="1" customWidth="1"/>
    <col min="14757" max="14757" width="0.85546875" style="98"/>
    <col min="14758" max="14758" width="9.140625" style="98" bestFit="1" customWidth="1"/>
    <col min="14759" max="14868" width="0.85546875" style="98"/>
    <col min="14869" max="14869" width="9.140625" style="98" customWidth="1"/>
    <col min="14870" max="14870" width="2.85546875" style="98" customWidth="1"/>
    <col min="14871" max="14871" width="0.85546875" style="98"/>
    <col min="14872" max="14872" width="2.7109375" style="98" customWidth="1"/>
    <col min="14873" max="14873" width="1.85546875" style="98" customWidth="1"/>
    <col min="14874" max="14883" width="0.85546875" style="98"/>
    <col min="14884" max="14884" width="5.42578125" style="98" customWidth="1"/>
    <col min="14885" max="14901" width="0.85546875" style="98"/>
    <col min="14902" max="14902" width="4.140625" style="98" customWidth="1"/>
    <col min="14903" max="14914" width="0.85546875" style="98"/>
    <col min="14915" max="14915" width="5" style="98" customWidth="1"/>
    <col min="14916" max="14934" width="0.85546875" style="98"/>
    <col min="14935" max="14935" width="5.42578125" style="98" customWidth="1"/>
    <col min="14936" max="14955" width="0.85546875" style="98"/>
    <col min="14956" max="14956" width="3.42578125" style="98" customWidth="1"/>
    <col min="14957" max="14967" width="0.85546875" style="98"/>
    <col min="14968" max="14968" width="5.85546875" style="98" customWidth="1"/>
    <col min="14969" max="14982" width="0.85546875" style="98"/>
    <col min="14983" max="14983" width="5" style="98" customWidth="1"/>
    <col min="14984" max="15002" width="0.85546875" style="98"/>
    <col min="15003" max="15003" width="4.140625" style="98" customWidth="1"/>
    <col min="15004" max="15008" width="0.85546875" style="98"/>
    <col min="15009" max="15009" width="2.42578125" style="98" customWidth="1"/>
    <col min="15010" max="15011" width="0.85546875" style="98"/>
    <col min="15012" max="15012" width="8.28515625" style="98" bestFit="1" customWidth="1"/>
    <col min="15013" max="15013" width="0.85546875" style="98"/>
    <col min="15014" max="15014" width="9.140625" style="98" bestFit="1" customWidth="1"/>
    <col min="15015" max="15124" width="0.85546875" style="98"/>
    <col min="15125" max="15125" width="9.140625" style="98" customWidth="1"/>
    <col min="15126" max="15126" width="2.85546875" style="98" customWidth="1"/>
    <col min="15127" max="15127" width="0.85546875" style="98"/>
    <col min="15128" max="15128" width="2.7109375" style="98" customWidth="1"/>
    <col min="15129" max="15129" width="1.85546875" style="98" customWidth="1"/>
    <col min="15130" max="15139" width="0.85546875" style="98"/>
    <col min="15140" max="15140" width="5.42578125" style="98" customWidth="1"/>
    <col min="15141" max="15157" width="0.85546875" style="98"/>
    <col min="15158" max="15158" width="4.140625" style="98" customWidth="1"/>
    <col min="15159" max="15170" width="0.85546875" style="98"/>
    <col min="15171" max="15171" width="5" style="98" customWidth="1"/>
    <col min="15172" max="15190" width="0.85546875" style="98"/>
    <col min="15191" max="15191" width="5.42578125" style="98" customWidth="1"/>
    <col min="15192" max="15211" width="0.85546875" style="98"/>
    <col min="15212" max="15212" width="3.42578125" style="98" customWidth="1"/>
    <col min="15213" max="15223" width="0.85546875" style="98"/>
    <col min="15224" max="15224" width="5.85546875" style="98" customWidth="1"/>
    <col min="15225" max="15238" width="0.85546875" style="98"/>
    <col min="15239" max="15239" width="5" style="98" customWidth="1"/>
    <col min="15240" max="15258" width="0.85546875" style="98"/>
    <col min="15259" max="15259" width="4.140625" style="98" customWidth="1"/>
    <col min="15260" max="15264" width="0.85546875" style="98"/>
    <col min="15265" max="15265" width="2.42578125" style="98" customWidth="1"/>
    <col min="15266" max="15267" width="0.85546875" style="98"/>
    <col min="15268" max="15268" width="8.28515625" style="98" bestFit="1" customWidth="1"/>
    <col min="15269" max="15269" width="0.85546875" style="98"/>
    <col min="15270" max="15270" width="9.140625" style="98" bestFit="1" customWidth="1"/>
    <col min="15271" max="15380" width="0.85546875" style="98"/>
    <col min="15381" max="15381" width="9.140625" style="98" customWidth="1"/>
    <col min="15382" max="15382" width="2.85546875" style="98" customWidth="1"/>
    <col min="15383" max="15383" width="0.85546875" style="98"/>
    <col min="15384" max="15384" width="2.7109375" style="98" customWidth="1"/>
    <col min="15385" max="15385" width="1.85546875" style="98" customWidth="1"/>
    <col min="15386" max="15395" width="0.85546875" style="98"/>
    <col min="15396" max="15396" width="5.42578125" style="98" customWidth="1"/>
    <col min="15397" max="15413" width="0.85546875" style="98"/>
    <col min="15414" max="15414" width="4.140625" style="98" customWidth="1"/>
    <col min="15415" max="15426" width="0.85546875" style="98"/>
    <col min="15427" max="15427" width="5" style="98" customWidth="1"/>
    <col min="15428" max="15446" width="0.85546875" style="98"/>
    <col min="15447" max="15447" width="5.42578125" style="98" customWidth="1"/>
    <col min="15448" max="15467" width="0.85546875" style="98"/>
    <col min="15468" max="15468" width="3.42578125" style="98" customWidth="1"/>
    <col min="15469" max="15479" width="0.85546875" style="98"/>
    <col min="15480" max="15480" width="5.85546875" style="98" customWidth="1"/>
    <col min="15481" max="15494" width="0.85546875" style="98"/>
    <col min="15495" max="15495" width="5" style="98" customWidth="1"/>
    <col min="15496" max="15514" width="0.85546875" style="98"/>
    <col min="15515" max="15515" width="4.140625" style="98" customWidth="1"/>
    <col min="15516" max="15520" width="0.85546875" style="98"/>
    <col min="15521" max="15521" width="2.42578125" style="98" customWidth="1"/>
    <col min="15522" max="15523" width="0.85546875" style="98"/>
    <col min="15524" max="15524" width="8.28515625" style="98" bestFit="1" customWidth="1"/>
    <col min="15525" max="15525" width="0.85546875" style="98"/>
    <col min="15526" max="15526" width="9.140625" style="98" bestFit="1" customWidth="1"/>
    <col min="15527" max="15636" width="0.85546875" style="98"/>
    <col min="15637" max="15637" width="9.140625" style="98" customWidth="1"/>
    <col min="15638" max="15638" width="2.85546875" style="98" customWidth="1"/>
    <col min="15639" max="15639" width="0.85546875" style="98"/>
    <col min="15640" max="15640" width="2.7109375" style="98" customWidth="1"/>
    <col min="15641" max="15641" width="1.85546875" style="98" customWidth="1"/>
    <col min="15642" max="15651" width="0.85546875" style="98"/>
    <col min="15652" max="15652" width="5.42578125" style="98" customWidth="1"/>
    <col min="15653" max="15669" width="0.85546875" style="98"/>
    <col min="15670" max="15670" width="4.140625" style="98" customWidth="1"/>
    <col min="15671" max="15682" width="0.85546875" style="98"/>
    <col min="15683" max="15683" width="5" style="98" customWidth="1"/>
    <col min="15684" max="15702" width="0.85546875" style="98"/>
    <col min="15703" max="15703" width="5.42578125" style="98" customWidth="1"/>
    <col min="15704" max="15723" width="0.85546875" style="98"/>
    <col min="15724" max="15724" width="3.42578125" style="98" customWidth="1"/>
    <col min="15725" max="15735" width="0.85546875" style="98"/>
    <col min="15736" max="15736" width="5.85546875" style="98" customWidth="1"/>
    <col min="15737" max="15750" width="0.85546875" style="98"/>
    <col min="15751" max="15751" width="5" style="98" customWidth="1"/>
    <col min="15752" max="15770" width="0.85546875" style="98"/>
    <col min="15771" max="15771" width="4.140625" style="98" customWidth="1"/>
    <col min="15772" max="15776" width="0.85546875" style="98"/>
    <col min="15777" max="15777" width="2.42578125" style="98" customWidth="1"/>
    <col min="15778" max="15779" width="0.85546875" style="98"/>
    <col min="15780" max="15780" width="8.28515625" style="98" bestFit="1" customWidth="1"/>
    <col min="15781" max="15781" width="0.85546875" style="98"/>
    <col min="15782" max="15782" width="9.140625" style="98" bestFit="1" customWidth="1"/>
    <col min="15783" max="15892" width="0.85546875" style="98"/>
    <col min="15893" max="15893" width="9.140625" style="98" customWidth="1"/>
    <col min="15894" max="15894" width="2.85546875" style="98" customWidth="1"/>
    <col min="15895" max="15895" width="0.85546875" style="98"/>
    <col min="15896" max="15896" width="2.7109375" style="98" customWidth="1"/>
    <col min="15897" max="15897" width="1.85546875" style="98" customWidth="1"/>
    <col min="15898" max="15907" width="0.85546875" style="98"/>
    <col min="15908" max="15908" width="5.42578125" style="98" customWidth="1"/>
    <col min="15909" max="15925" width="0.85546875" style="98"/>
    <col min="15926" max="15926" width="4.140625" style="98" customWidth="1"/>
    <col min="15927" max="15938" width="0.85546875" style="98"/>
    <col min="15939" max="15939" width="5" style="98" customWidth="1"/>
    <col min="15940" max="15958" width="0.85546875" style="98"/>
    <col min="15959" max="15959" width="5.42578125" style="98" customWidth="1"/>
    <col min="15960" max="15979" width="0.85546875" style="98"/>
    <col min="15980" max="15980" width="3.42578125" style="98" customWidth="1"/>
    <col min="15981" max="15991" width="0.85546875" style="98"/>
    <col min="15992" max="15992" width="5.85546875" style="98" customWidth="1"/>
    <col min="15993" max="16006" width="0.85546875" style="98"/>
    <col min="16007" max="16007" width="5" style="98" customWidth="1"/>
    <col min="16008" max="16026" width="0.85546875" style="98"/>
    <col min="16027" max="16027" width="4.140625" style="98" customWidth="1"/>
    <col min="16028" max="16032" width="0.85546875" style="98"/>
    <col min="16033" max="16033" width="2.42578125" style="98" customWidth="1"/>
    <col min="16034" max="16035" width="0.85546875" style="98"/>
    <col min="16036" max="16036" width="8.28515625" style="98" bestFit="1" customWidth="1"/>
    <col min="16037" max="16037" width="0.85546875" style="98"/>
    <col min="16038" max="16038" width="9.140625" style="98" bestFit="1" customWidth="1"/>
    <col min="16039" max="16148" width="0.85546875" style="98"/>
    <col min="16149" max="16149" width="9.140625" style="98" customWidth="1"/>
    <col min="16150" max="16150" width="2.85546875" style="98" customWidth="1"/>
    <col min="16151" max="16151" width="0.85546875" style="98"/>
    <col min="16152" max="16152" width="2.7109375" style="98" customWidth="1"/>
    <col min="16153" max="16153" width="1.85546875" style="98" customWidth="1"/>
    <col min="16154" max="16163" width="0.85546875" style="98"/>
    <col min="16164" max="16164" width="5.42578125" style="98" customWidth="1"/>
    <col min="16165" max="16181" width="0.85546875" style="98"/>
    <col min="16182" max="16182" width="4.140625" style="98" customWidth="1"/>
    <col min="16183" max="16194" width="0.85546875" style="98"/>
    <col min="16195" max="16195" width="5" style="98" customWidth="1"/>
    <col min="16196" max="16214" width="0.85546875" style="98"/>
    <col min="16215" max="16215" width="5.42578125" style="98" customWidth="1"/>
    <col min="16216" max="16235" width="0.85546875" style="98"/>
    <col min="16236" max="16236" width="3.42578125" style="98" customWidth="1"/>
    <col min="16237" max="16247" width="0.85546875" style="98"/>
    <col min="16248" max="16248" width="5.85546875" style="98" customWidth="1"/>
    <col min="16249" max="16262" width="0.85546875" style="98"/>
    <col min="16263" max="16263" width="5" style="98" customWidth="1"/>
    <col min="16264" max="16282" width="0.85546875" style="98"/>
    <col min="16283" max="16283" width="4.140625" style="98" customWidth="1"/>
    <col min="16284" max="16288" width="0.85546875" style="98"/>
    <col min="16289" max="16289" width="2.42578125" style="98" customWidth="1"/>
    <col min="16290" max="16291" width="0.85546875" style="98"/>
    <col min="16292" max="16292" width="8.28515625" style="98" bestFit="1" customWidth="1"/>
    <col min="16293" max="16293" width="0.85546875" style="98"/>
    <col min="16294" max="16294" width="9.140625" style="98" bestFit="1" customWidth="1"/>
    <col min="16295" max="16384" width="0.85546875" style="98"/>
  </cols>
  <sheetData>
    <row r="1" spans="1:161" ht="3" hidden="1" customHeight="1" x14ac:dyDescent="0.2"/>
    <row r="2" spans="1:161" s="99" customFormat="1" ht="11.25" hidden="1" x14ac:dyDescent="0.2"/>
    <row r="3" spans="1:161" hidden="1" x14ac:dyDescent="0.2"/>
    <row r="4" spans="1:161" s="93" customFormat="1" ht="15" hidden="1" x14ac:dyDescent="0.25">
      <c r="FE4" s="102"/>
    </row>
    <row r="6" spans="1:161" s="103" customFormat="1" ht="15.75" x14ac:dyDescent="0.25">
      <c r="A6" s="470" t="s">
        <v>430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  <c r="AJ6" s="470"/>
      <c r="AK6" s="470"/>
      <c r="AL6" s="470"/>
      <c r="AM6" s="470"/>
      <c r="AN6" s="470"/>
      <c r="AO6" s="470"/>
      <c r="AP6" s="470"/>
      <c r="AQ6" s="470"/>
      <c r="AR6" s="470"/>
      <c r="AS6" s="470"/>
      <c r="AT6" s="470"/>
      <c r="AU6" s="470"/>
      <c r="AV6" s="470"/>
      <c r="AW6" s="470"/>
      <c r="AX6" s="470"/>
      <c r="AY6" s="470"/>
      <c r="AZ6" s="470"/>
      <c r="BA6" s="470"/>
      <c r="BB6" s="470"/>
      <c r="BC6" s="470"/>
      <c r="BD6" s="470"/>
      <c r="BE6" s="470"/>
      <c r="BF6" s="470"/>
      <c r="BG6" s="470"/>
      <c r="BH6" s="470"/>
      <c r="BI6" s="470"/>
      <c r="BJ6" s="470"/>
      <c r="BK6" s="470"/>
      <c r="BL6" s="470"/>
      <c r="BM6" s="470"/>
      <c r="BN6" s="470"/>
      <c r="BO6" s="470"/>
      <c r="BP6" s="470"/>
      <c r="BQ6" s="470"/>
      <c r="BR6" s="470"/>
      <c r="BS6" s="470"/>
      <c r="BT6" s="470"/>
      <c r="BU6" s="470"/>
      <c r="BV6" s="470"/>
      <c r="BW6" s="470"/>
      <c r="BX6" s="470"/>
      <c r="BY6" s="470"/>
      <c r="BZ6" s="470"/>
      <c r="CA6" s="470"/>
      <c r="CB6" s="470"/>
      <c r="CC6" s="470"/>
      <c r="CD6" s="470"/>
      <c r="CE6" s="470"/>
      <c r="CF6" s="470"/>
      <c r="CG6" s="470"/>
      <c r="CH6" s="470"/>
      <c r="CI6" s="470"/>
      <c r="CJ6" s="470"/>
      <c r="CK6" s="470"/>
      <c r="CL6" s="470"/>
      <c r="CM6" s="470"/>
      <c r="CN6" s="470"/>
      <c r="CO6" s="470"/>
      <c r="CP6" s="470"/>
      <c r="CQ6" s="470"/>
      <c r="CR6" s="470"/>
      <c r="CS6" s="470"/>
      <c r="CT6" s="470"/>
      <c r="CU6" s="470"/>
      <c r="CV6" s="470"/>
      <c r="CW6" s="470"/>
      <c r="CX6" s="470"/>
      <c r="CY6" s="470"/>
      <c r="CZ6" s="470"/>
      <c r="DA6" s="470"/>
      <c r="DB6" s="470"/>
      <c r="DC6" s="470"/>
      <c r="DD6" s="470"/>
      <c r="DE6" s="470"/>
      <c r="DF6" s="470"/>
      <c r="DG6" s="470"/>
      <c r="DH6" s="470"/>
      <c r="DI6" s="470"/>
      <c r="DJ6" s="470"/>
      <c r="DK6" s="470"/>
      <c r="DL6" s="470"/>
      <c r="DM6" s="470"/>
      <c r="DN6" s="470"/>
      <c r="DO6" s="470"/>
      <c r="DP6" s="470"/>
      <c r="DQ6" s="470"/>
      <c r="DR6" s="470"/>
      <c r="DS6" s="470"/>
      <c r="DT6" s="470"/>
      <c r="DU6" s="470"/>
      <c r="DV6" s="470"/>
      <c r="DW6" s="470"/>
      <c r="DX6" s="470"/>
      <c r="DY6" s="470"/>
      <c r="DZ6" s="470"/>
      <c r="EA6" s="470"/>
      <c r="EB6" s="470"/>
      <c r="EC6" s="470"/>
      <c r="ED6" s="470"/>
      <c r="EE6" s="470"/>
      <c r="EF6" s="470"/>
      <c r="EG6" s="470"/>
      <c r="EH6" s="470"/>
      <c r="EI6" s="470"/>
      <c r="EJ6" s="470"/>
      <c r="EK6" s="470"/>
      <c r="EL6" s="470"/>
      <c r="EM6" s="470"/>
      <c r="EN6" s="470"/>
      <c r="EO6" s="470"/>
      <c r="EP6" s="470"/>
      <c r="EQ6" s="470"/>
      <c r="ER6" s="470"/>
      <c r="ES6" s="470"/>
      <c r="ET6" s="470"/>
      <c r="EU6" s="470"/>
      <c r="EV6" s="470"/>
      <c r="EW6" s="470"/>
      <c r="EX6" s="470"/>
      <c r="EY6" s="470"/>
      <c r="EZ6" s="470"/>
      <c r="FA6" s="470"/>
      <c r="FB6" s="470"/>
      <c r="FC6" s="470"/>
      <c r="FD6" s="470"/>
      <c r="FE6" s="470"/>
    </row>
    <row r="7" spans="1:161" s="103" customFormat="1" ht="15.75" x14ac:dyDescent="0.25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470" t="s">
        <v>565</v>
      </c>
      <c r="BF7" s="470"/>
      <c r="BG7" s="470"/>
      <c r="BH7" s="470"/>
      <c r="BI7" s="470"/>
      <c r="BJ7" s="470"/>
      <c r="BK7" s="470"/>
      <c r="BL7" s="470"/>
      <c r="BM7" s="470"/>
      <c r="BN7" s="470"/>
      <c r="BO7" s="470"/>
      <c r="BP7" s="470"/>
      <c r="BQ7" s="470"/>
      <c r="BR7" s="470"/>
      <c r="BS7" s="470"/>
      <c r="BT7" s="470"/>
      <c r="BU7" s="470"/>
      <c r="BV7" s="470"/>
      <c r="BW7" s="470"/>
      <c r="BX7" s="470"/>
      <c r="BY7" s="470"/>
      <c r="BZ7" s="470"/>
      <c r="CA7" s="470"/>
      <c r="CB7" s="470"/>
      <c r="CC7" s="470"/>
      <c r="CD7" s="470"/>
      <c r="CE7" s="470"/>
      <c r="CF7" s="470"/>
      <c r="CG7" s="470"/>
      <c r="CH7" s="470"/>
      <c r="CI7" s="470"/>
      <c r="CJ7" s="470"/>
      <c r="CK7" s="470"/>
      <c r="CL7" s="470"/>
      <c r="CM7" s="470"/>
      <c r="CN7" s="470"/>
      <c r="CO7" s="470"/>
      <c r="CP7" s="470"/>
      <c r="CQ7" s="470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</row>
    <row r="8" spans="1:161" s="103" customFormat="1" ht="15.75" x14ac:dyDescent="0.25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</row>
    <row r="9" spans="1:161" s="103" customFormat="1" ht="15.75" x14ac:dyDescent="0.25">
      <c r="A9" s="470" t="s">
        <v>484</v>
      </c>
      <c r="B9" s="470"/>
      <c r="C9" s="470"/>
      <c r="D9" s="470"/>
      <c r="E9" s="470"/>
      <c r="F9" s="470"/>
      <c r="G9" s="470"/>
      <c r="H9" s="470"/>
      <c r="I9" s="470"/>
      <c r="J9" s="470"/>
      <c r="K9" s="470"/>
      <c r="L9" s="470"/>
      <c r="M9" s="470"/>
      <c r="N9" s="470"/>
      <c r="O9" s="470"/>
      <c r="P9" s="470"/>
      <c r="Q9" s="470"/>
      <c r="R9" s="470"/>
      <c r="S9" s="470"/>
      <c r="T9" s="470"/>
      <c r="U9" s="470"/>
      <c r="V9" s="470"/>
      <c r="W9" s="470"/>
      <c r="X9" s="470"/>
      <c r="Y9" s="470"/>
      <c r="Z9" s="470"/>
      <c r="AA9" s="470"/>
      <c r="AB9" s="470"/>
      <c r="AC9" s="470"/>
      <c r="AD9" s="470"/>
      <c r="AE9" s="470"/>
      <c r="AF9" s="470"/>
      <c r="AG9" s="470"/>
      <c r="AH9" s="470"/>
      <c r="AI9" s="470"/>
      <c r="AJ9" s="470"/>
      <c r="AK9" s="470"/>
      <c r="AL9" s="470"/>
      <c r="AM9" s="470"/>
      <c r="AN9" s="470"/>
      <c r="AO9" s="470"/>
      <c r="AP9" s="470"/>
      <c r="AQ9" s="470"/>
      <c r="AR9" s="470"/>
      <c r="AS9" s="470"/>
      <c r="AT9" s="470"/>
      <c r="AU9" s="470"/>
      <c r="AV9" s="470"/>
      <c r="AW9" s="470"/>
      <c r="AX9" s="470"/>
      <c r="AY9" s="470"/>
      <c r="AZ9" s="470"/>
      <c r="BA9" s="470"/>
      <c r="BB9" s="470"/>
      <c r="BC9" s="470"/>
      <c r="BD9" s="470"/>
      <c r="BE9" s="470"/>
      <c r="BF9" s="470"/>
      <c r="BG9" s="470"/>
      <c r="BH9" s="470"/>
      <c r="BI9" s="470"/>
      <c r="BJ9" s="470"/>
      <c r="BK9" s="470"/>
      <c r="BL9" s="470"/>
      <c r="BM9" s="470"/>
      <c r="BN9" s="470"/>
      <c r="BO9" s="470"/>
      <c r="BP9" s="470"/>
      <c r="BQ9" s="470"/>
      <c r="BR9" s="470"/>
      <c r="BS9" s="470"/>
      <c r="BT9" s="470"/>
      <c r="BU9" s="470"/>
      <c r="BV9" s="470"/>
      <c r="BW9" s="470"/>
      <c r="BX9" s="470"/>
      <c r="BY9" s="470"/>
      <c r="BZ9" s="470"/>
      <c r="CA9" s="470"/>
      <c r="CB9" s="470"/>
      <c r="CC9" s="470"/>
      <c r="CD9" s="470"/>
      <c r="CE9" s="470"/>
      <c r="CF9" s="470"/>
      <c r="CG9" s="470"/>
      <c r="CH9" s="470"/>
      <c r="CI9" s="470"/>
      <c r="CJ9" s="470"/>
      <c r="CK9" s="470"/>
      <c r="CL9" s="470"/>
      <c r="CM9" s="470"/>
      <c r="CN9" s="470"/>
      <c r="CO9" s="470"/>
      <c r="CP9" s="470"/>
      <c r="CQ9" s="470"/>
      <c r="CR9" s="470"/>
      <c r="CS9" s="470"/>
      <c r="CT9" s="470"/>
      <c r="CU9" s="470"/>
      <c r="CV9" s="470"/>
      <c r="CW9" s="470"/>
      <c r="CX9" s="470"/>
      <c r="CY9" s="470"/>
      <c r="CZ9" s="470"/>
      <c r="DA9" s="470"/>
      <c r="DB9" s="470"/>
      <c r="DC9" s="470"/>
      <c r="DD9" s="470"/>
      <c r="DE9" s="470"/>
      <c r="DF9" s="470"/>
      <c r="DG9" s="470"/>
      <c r="DH9" s="470"/>
      <c r="DI9" s="470"/>
      <c r="DJ9" s="470"/>
      <c r="DK9" s="470"/>
      <c r="DL9" s="470"/>
      <c r="DM9" s="470"/>
      <c r="DN9" s="470"/>
      <c r="DO9" s="470"/>
      <c r="DP9" s="470"/>
      <c r="DQ9" s="470"/>
      <c r="DR9" s="470"/>
      <c r="DS9" s="470"/>
      <c r="DT9" s="470"/>
      <c r="DU9" s="470"/>
      <c r="DV9" s="470"/>
      <c r="DW9" s="470"/>
      <c r="DX9" s="470"/>
      <c r="DY9" s="470"/>
      <c r="DZ9" s="470"/>
      <c r="EA9" s="470"/>
      <c r="EB9" s="470"/>
      <c r="EC9" s="470"/>
      <c r="ED9" s="470"/>
      <c r="EE9" s="470"/>
      <c r="EF9" s="470"/>
      <c r="EG9" s="470"/>
      <c r="EH9" s="470"/>
      <c r="EI9" s="470"/>
      <c r="EJ9" s="470"/>
      <c r="EK9" s="470"/>
      <c r="EL9" s="470"/>
      <c r="EM9" s="470"/>
      <c r="EN9" s="470"/>
      <c r="EO9" s="470"/>
      <c r="EP9" s="470"/>
      <c r="EQ9" s="470"/>
      <c r="ER9" s="470"/>
      <c r="ES9" s="470"/>
      <c r="ET9" s="470"/>
      <c r="EU9" s="470"/>
      <c r="EV9" s="470"/>
      <c r="EW9" s="470"/>
      <c r="EX9" s="470"/>
      <c r="EY9" s="470"/>
      <c r="EZ9" s="470"/>
      <c r="FA9" s="470"/>
      <c r="FB9" s="470"/>
      <c r="FC9" s="470"/>
      <c r="FD9" s="470"/>
      <c r="FE9" s="470"/>
    </row>
    <row r="11" spans="1:161" s="93" customFormat="1" ht="15" x14ac:dyDescent="0.25">
      <c r="A11" s="471" t="s">
        <v>431</v>
      </c>
      <c r="B11" s="471"/>
      <c r="C11" s="471"/>
      <c r="D11" s="471"/>
      <c r="E11" s="471"/>
      <c r="F11" s="471"/>
      <c r="G11" s="471"/>
      <c r="H11" s="471"/>
      <c r="I11" s="471"/>
      <c r="J11" s="471"/>
      <c r="K11" s="471"/>
      <c r="L11" s="471"/>
      <c r="M11" s="471"/>
      <c r="N11" s="471"/>
      <c r="O11" s="471"/>
      <c r="P11" s="471"/>
      <c r="Q11" s="471"/>
      <c r="R11" s="471"/>
      <c r="S11" s="471"/>
      <c r="T11" s="471"/>
      <c r="U11" s="471"/>
      <c r="V11" s="471"/>
      <c r="W11" s="471"/>
      <c r="X11" s="471"/>
      <c r="Y11" s="471"/>
      <c r="Z11" s="471"/>
      <c r="AA11" s="471"/>
      <c r="AB11" s="471"/>
      <c r="AC11" s="471"/>
      <c r="AD11" s="471"/>
      <c r="AE11" s="471"/>
      <c r="AF11" s="471"/>
      <c r="AG11" s="471"/>
      <c r="AH11" s="471"/>
      <c r="AI11" s="471"/>
      <c r="AJ11" s="471"/>
      <c r="AK11" s="471"/>
      <c r="AL11" s="471"/>
      <c r="AM11" s="471"/>
      <c r="AN11" s="471"/>
      <c r="AO11" s="471"/>
      <c r="AP11" s="471"/>
      <c r="AQ11" s="471"/>
      <c r="AR11" s="471"/>
      <c r="AS11" s="471"/>
      <c r="AT11" s="471"/>
      <c r="AU11" s="471"/>
      <c r="AV11" s="471"/>
      <c r="AW11" s="471"/>
      <c r="AX11" s="471"/>
      <c r="AY11" s="471"/>
      <c r="AZ11" s="471"/>
      <c r="BA11" s="471"/>
      <c r="BB11" s="471"/>
      <c r="BC11" s="471"/>
      <c r="BD11" s="471"/>
      <c r="BE11" s="471"/>
      <c r="BF11" s="471"/>
      <c r="BG11" s="471"/>
      <c r="BH11" s="471"/>
      <c r="BI11" s="471"/>
      <c r="BJ11" s="471"/>
      <c r="BK11" s="471"/>
      <c r="BL11" s="471"/>
      <c r="BM11" s="471"/>
      <c r="BN11" s="471"/>
      <c r="BO11" s="471"/>
      <c r="BP11" s="471"/>
      <c r="BQ11" s="471"/>
      <c r="BR11" s="471"/>
      <c r="BS11" s="471"/>
      <c r="BT11" s="471"/>
      <c r="BU11" s="471"/>
      <c r="BV11" s="471"/>
      <c r="BW11" s="471"/>
      <c r="BX11" s="471"/>
      <c r="BY11" s="471"/>
      <c r="BZ11" s="471"/>
      <c r="CA11" s="471"/>
      <c r="CB11" s="471"/>
      <c r="CC11" s="471"/>
      <c r="CD11" s="471"/>
      <c r="CE11" s="471"/>
      <c r="CF11" s="471"/>
      <c r="CG11" s="471"/>
      <c r="CH11" s="471"/>
      <c r="CI11" s="471"/>
      <c r="CJ11" s="471"/>
      <c r="CK11" s="471"/>
      <c r="CL11" s="471"/>
      <c r="CM11" s="471"/>
      <c r="CN11" s="471"/>
      <c r="CO11" s="471"/>
      <c r="CP11" s="471"/>
      <c r="CQ11" s="471"/>
      <c r="CR11" s="471"/>
      <c r="CS11" s="471"/>
      <c r="CT11" s="471"/>
      <c r="CU11" s="471"/>
      <c r="CV11" s="471"/>
      <c r="CW11" s="471"/>
      <c r="CX11" s="471"/>
      <c r="CY11" s="471"/>
      <c r="CZ11" s="471"/>
      <c r="DA11" s="471"/>
      <c r="DB11" s="471"/>
      <c r="DC11" s="471"/>
      <c r="DD11" s="471"/>
      <c r="DE11" s="471"/>
      <c r="DF11" s="471"/>
      <c r="DG11" s="471"/>
      <c r="DH11" s="471"/>
      <c r="DI11" s="471"/>
      <c r="DJ11" s="471"/>
      <c r="DK11" s="471"/>
      <c r="DL11" s="471"/>
      <c r="DM11" s="471"/>
      <c r="DN11" s="471"/>
      <c r="DO11" s="471"/>
      <c r="DP11" s="471"/>
      <c r="DQ11" s="471"/>
      <c r="DR11" s="471"/>
      <c r="DS11" s="471"/>
      <c r="DT11" s="471"/>
      <c r="DU11" s="471"/>
      <c r="DV11" s="471"/>
      <c r="DW11" s="471"/>
      <c r="DX11" s="471"/>
      <c r="DY11" s="471"/>
      <c r="DZ11" s="471"/>
      <c r="EA11" s="471"/>
      <c r="EB11" s="471"/>
      <c r="EC11" s="471"/>
      <c r="ED11" s="471"/>
      <c r="EE11" s="471"/>
      <c r="EF11" s="471"/>
      <c r="EG11" s="471"/>
      <c r="EH11" s="471"/>
      <c r="EI11" s="471"/>
      <c r="EJ11" s="471"/>
      <c r="EK11" s="471"/>
      <c r="EL11" s="471"/>
      <c r="EM11" s="471"/>
      <c r="EN11" s="471"/>
      <c r="EO11" s="471"/>
      <c r="EP11" s="471"/>
      <c r="EQ11" s="471"/>
      <c r="ER11" s="471"/>
      <c r="ES11" s="471"/>
      <c r="ET11" s="471"/>
      <c r="EU11" s="471"/>
      <c r="EV11" s="471"/>
      <c r="EW11" s="471"/>
      <c r="EX11" s="471"/>
      <c r="EY11" s="471"/>
      <c r="EZ11" s="471"/>
      <c r="FA11" s="471"/>
      <c r="FB11" s="471"/>
      <c r="FC11" s="471"/>
      <c r="FD11" s="471"/>
      <c r="FE11" s="471"/>
    </row>
    <row r="12" spans="1:161" ht="6" customHeight="1" x14ac:dyDescent="0.2"/>
    <row r="13" spans="1:161" s="100" customFormat="1" ht="14.25" x14ac:dyDescent="0.2">
      <c r="A13" s="100" t="s">
        <v>350</v>
      </c>
      <c r="X13" s="472" t="s">
        <v>54</v>
      </c>
      <c r="Y13" s="472"/>
      <c r="Z13" s="472"/>
      <c r="AA13" s="472"/>
      <c r="AB13" s="472"/>
      <c r="AC13" s="472"/>
      <c r="AD13" s="472"/>
      <c r="AE13" s="472"/>
      <c r="AF13" s="472"/>
      <c r="AG13" s="472"/>
      <c r="AH13" s="472"/>
      <c r="AI13" s="472"/>
      <c r="AJ13" s="472"/>
      <c r="AK13" s="472"/>
      <c r="AL13" s="472"/>
      <c r="AM13" s="472"/>
      <c r="AN13" s="472"/>
      <c r="AO13" s="472"/>
      <c r="AP13" s="472"/>
      <c r="AQ13" s="472"/>
      <c r="AR13" s="472"/>
      <c r="AS13" s="472"/>
      <c r="AT13" s="472"/>
      <c r="AU13" s="472"/>
      <c r="AV13" s="472"/>
      <c r="AW13" s="472"/>
      <c r="AX13" s="472"/>
      <c r="AY13" s="472"/>
      <c r="AZ13" s="472"/>
      <c r="BA13" s="472"/>
      <c r="BB13" s="472"/>
      <c r="BC13" s="472"/>
      <c r="BD13" s="472"/>
      <c r="BE13" s="472"/>
      <c r="BF13" s="472"/>
      <c r="BG13" s="472"/>
      <c r="BH13" s="472"/>
      <c r="BI13" s="472"/>
      <c r="BJ13" s="472"/>
      <c r="BK13" s="472"/>
      <c r="BL13" s="472"/>
      <c r="BM13" s="472"/>
      <c r="BN13" s="472"/>
      <c r="BO13" s="472"/>
      <c r="BP13" s="472"/>
      <c r="BQ13" s="472"/>
      <c r="BR13" s="472"/>
      <c r="BS13" s="472"/>
      <c r="BT13" s="472"/>
      <c r="BU13" s="472"/>
      <c r="BV13" s="472"/>
      <c r="BW13" s="472"/>
      <c r="BX13" s="472"/>
      <c r="BY13" s="472"/>
      <c r="BZ13" s="472"/>
      <c r="CA13" s="472"/>
      <c r="CB13" s="472"/>
      <c r="CC13" s="472"/>
      <c r="CD13" s="472"/>
      <c r="CE13" s="472"/>
      <c r="CF13" s="472"/>
      <c r="CG13" s="472"/>
      <c r="CH13" s="472"/>
      <c r="CI13" s="472"/>
      <c r="CJ13" s="472"/>
      <c r="CK13" s="472"/>
      <c r="CL13" s="472"/>
      <c r="CM13" s="472"/>
      <c r="CN13" s="472"/>
      <c r="CO13" s="472"/>
      <c r="CP13" s="472"/>
      <c r="CQ13" s="472"/>
      <c r="CR13" s="472"/>
      <c r="CS13" s="472"/>
      <c r="CT13" s="472"/>
      <c r="CU13" s="472"/>
      <c r="CV13" s="472"/>
      <c r="CW13" s="472"/>
      <c r="CX13" s="472"/>
      <c r="CY13" s="472"/>
      <c r="CZ13" s="472"/>
      <c r="DA13" s="472"/>
      <c r="DB13" s="472"/>
      <c r="DC13" s="472"/>
      <c r="DD13" s="472"/>
      <c r="DE13" s="472"/>
      <c r="DF13" s="472"/>
      <c r="DG13" s="472"/>
      <c r="DH13" s="472"/>
      <c r="DI13" s="472"/>
      <c r="DJ13" s="472"/>
      <c r="DK13" s="472"/>
      <c r="DL13" s="472"/>
      <c r="DM13" s="472"/>
      <c r="DN13" s="472"/>
      <c r="DO13" s="472"/>
      <c r="DP13" s="472"/>
      <c r="DQ13" s="472"/>
      <c r="DR13" s="472"/>
      <c r="DS13" s="472"/>
      <c r="DT13" s="472"/>
      <c r="DU13" s="472"/>
      <c r="DV13" s="472"/>
      <c r="DW13" s="472"/>
      <c r="DX13" s="472"/>
      <c r="DY13" s="472"/>
      <c r="DZ13" s="472"/>
      <c r="EA13" s="472"/>
      <c r="EB13" s="472"/>
      <c r="EC13" s="472"/>
      <c r="ED13" s="472"/>
      <c r="EE13" s="472"/>
      <c r="EF13" s="472"/>
      <c r="EG13" s="472"/>
      <c r="EH13" s="472"/>
      <c r="EI13" s="472"/>
      <c r="EJ13" s="472"/>
      <c r="EK13" s="472"/>
      <c r="EL13" s="472"/>
      <c r="EM13" s="472"/>
      <c r="EN13" s="472"/>
      <c r="EO13" s="472"/>
      <c r="EP13" s="472"/>
      <c r="EQ13" s="472"/>
      <c r="ER13" s="472"/>
      <c r="ES13" s="472"/>
      <c r="ET13" s="472"/>
      <c r="EU13" s="472"/>
      <c r="EV13" s="472"/>
      <c r="EW13" s="472"/>
      <c r="EX13" s="472"/>
      <c r="EY13" s="472"/>
      <c r="EZ13" s="472"/>
      <c r="FA13" s="472"/>
      <c r="FB13" s="472"/>
      <c r="FC13" s="472"/>
      <c r="FD13" s="472"/>
      <c r="FE13" s="472"/>
    </row>
    <row r="14" spans="1:161" s="100" customFormat="1" ht="6" customHeight="1" x14ac:dyDescent="0.2"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</row>
    <row r="15" spans="1:161" s="100" customFormat="1" ht="14.25" x14ac:dyDescent="0.2">
      <c r="A15" s="473" t="s">
        <v>351</v>
      </c>
      <c r="B15" s="473"/>
      <c r="C15" s="473"/>
      <c r="D15" s="473"/>
      <c r="E15" s="473"/>
      <c r="F15" s="473"/>
      <c r="G15" s="473"/>
      <c r="H15" s="473"/>
      <c r="I15" s="473"/>
      <c r="J15" s="473"/>
      <c r="K15" s="473"/>
      <c r="L15" s="473"/>
      <c r="M15" s="473"/>
      <c r="N15" s="473"/>
      <c r="O15" s="473"/>
      <c r="P15" s="473"/>
      <c r="Q15" s="473"/>
      <c r="R15" s="473"/>
      <c r="S15" s="473"/>
      <c r="T15" s="473"/>
      <c r="U15" s="473"/>
      <c r="V15" s="473"/>
      <c r="W15" s="473"/>
      <c r="X15" s="473"/>
      <c r="Y15" s="473"/>
      <c r="Z15" s="473"/>
      <c r="AA15" s="473"/>
      <c r="AB15" s="473"/>
      <c r="AC15" s="473"/>
      <c r="AD15" s="473"/>
      <c r="AE15" s="473"/>
      <c r="AF15" s="473"/>
      <c r="AG15" s="473"/>
      <c r="AH15" s="473"/>
      <c r="AI15" s="473"/>
      <c r="AJ15" s="473"/>
      <c r="AK15" s="473"/>
      <c r="AL15" s="473"/>
      <c r="AM15" s="473"/>
      <c r="AN15" s="473"/>
      <c r="AO15" s="473"/>
      <c r="AP15" s="474" t="s">
        <v>362</v>
      </c>
      <c r="AQ15" s="474"/>
      <c r="AR15" s="474"/>
      <c r="AS15" s="474"/>
      <c r="AT15" s="474"/>
      <c r="AU15" s="474"/>
      <c r="AV15" s="474"/>
      <c r="AW15" s="474"/>
      <c r="AX15" s="474"/>
      <c r="AY15" s="474"/>
      <c r="AZ15" s="474"/>
      <c r="BA15" s="474"/>
      <c r="BB15" s="474"/>
      <c r="BC15" s="474"/>
      <c r="BD15" s="474"/>
      <c r="BE15" s="474"/>
      <c r="BF15" s="474"/>
      <c r="BG15" s="474"/>
      <c r="BH15" s="474"/>
      <c r="BI15" s="474"/>
      <c r="BJ15" s="474"/>
      <c r="BK15" s="474"/>
      <c r="BL15" s="474"/>
      <c r="BM15" s="474"/>
      <c r="BN15" s="474"/>
      <c r="BO15" s="474"/>
      <c r="BP15" s="474"/>
      <c r="BQ15" s="474"/>
      <c r="BR15" s="474"/>
      <c r="BS15" s="474"/>
      <c r="BT15" s="474"/>
      <c r="BU15" s="474"/>
      <c r="BV15" s="474"/>
      <c r="BW15" s="474"/>
      <c r="BX15" s="474"/>
      <c r="BY15" s="474"/>
      <c r="BZ15" s="474"/>
      <c r="CA15" s="474"/>
      <c r="CB15" s="474"/>
      <c r="CC15" s="474"/>
      <c r="CD15" s="474"/>
      <c r="CE15" s="474"/>
      <c r="CF15" s="474"/>
      <c r="CG15" s="474"/>
      <c r="CH15" s="474"/>
      <c r="CI15" s="474"/>
      <c r="CJ15" s="474"/>
      <c r="CK15" s="474"/>
      <c r="CL15" s="474"/>
      <c r="CM15" s="474"/>
      <c r="CN15" s="474"/>
      <c r="CO15" s="474"/>
      <c r="CP15" s="474"/>
      <c r="CQ15" s="474"/>
      <c r="CR15" s="474"/>
      <c r="CS15" s="474"/>
      <c r="CT15" s="474"/>
      <c r="CU15" s="474"/>
      <c r="CV15" s="474"/>
      <c r="CW15" s="474"/>
      <c r="CX15" s="474"/>
      <c r="CY15" s="474"/>
      <c r="CZ15" s="474"/>
      <c r="DA15" s="474"/>
      <c r="DB15" s="474"/>
      <c r="DC15" s="474"/>
      <c r="DD15" s="474"/>
      <c r="DE15" s="474"/>
      <c r="DF15" s="474"/>
      <c r="DG15" s="474"/>
      <c r="DH15" s="474"/>
      <c r="DI15" s="474"/>
      <c r="DJ15" s="474"/>
      <c r="DK15" s="474"/>
      <c r="DL15" s="474"/>
      <c r="DM15" s="474"/>
      <c r="DN15" s="474"/>
      <c r="DO15" s="474"/>
      <c r="DP15" s="474"/>
      <c r="DQ15" s="474"/>
      <c r="DR15" s="474"/>
      <c r="DS15" s="474"/>
      <c r="DT15" s="474"/>
      <c r="DU15" s="474"/>
      <c r="DV15" s="474"/>
      <c r="DW15" s="474"/>
      <c r="DX15" s="474"/>
      <c r="DY15" s="474"/>
      <c r="DZ15" s="474"/>
      <c r="EA15" s="474"/>
      <c r="EB15" s="474"/>
      <c r="EC15" s="474"/>
      <c r="ED15" s="474"/>
      <c r="EE15" s="474"/>
      <c r="EF15" s="474"/>
      <c r="EG15" s="474"/>
      <c r="EH15" s="474"/>
      <c r="EI15" s="474"/>
      <c r="EJ15" s="474"/>
      <c r="EK15" s="474"/>
      <c r="EL15" s="474"/>
      <c r="EM15" s="474"/>
      <c r="EN15" s="474"/>
      <c r="EO15" s="474"/>
      <c r="EP15" s="474"/>
      <c r="EQ15" s="474"/>
      <c r="ER15" s="474"/>
      <c r="ES15" s="474"/>
      <c r="ET15" s="474"/>
      <c r="EU15" s="474"/>
      <c r="EV15" s="474"/>
      <c r="EW15" s="474"/>
      <c r="EX15" s="474"/>
      <c r="EY15" s="474"/>
      <c r="EZ15" s="474"/>
      <c r="FA15" s="474"/>
      <c r="FB15" s="474"/>
      <c r="FC15" s="474"/>
      <c r="FD15" s="474"/>
      <c r="FE15" s="474"/>
    </row>
    <row r="16" spans="1:161" ht="9.75" customHeight="1" x14ac:dyDescent="0.2"/>
    <row r="17" spans="1:166" s="93" customFormat="1" ht="15" x14ac:dyDescent="0.25">
      <c r="A17" s="471" t="s">
        <v>432</v>
      </c>
      <c r="B17" s="471"/>
      <c r="C17" s="471"/>
      <c r="D17" s="471"/>
      <c r="E17" s="471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1"/>
      <c r="AA17" s="471"/>
      <c r="AB17" s="471"/>
      <c r="AC17" s="471"/>
      <c r="AD17" s="471"/>
      <c r="AE17" s="471"/>
      <c r="AF17" s="471"/>
      <c r="AG17" s="471"/>
      <c r="AH17" s="471"/>
      <c r="AI17" s="471"/>
      <c r="AJ17" s="471"/>
      <c r="AK17" s="471"/>
      <c r="AL17" s="471"/>
      <c r="AM17" s="471"/>
      <c r="AN17" s="471"/>
      <c r="AO17" s="471"/>
      <c r="AP17" s="471"/>
      <c r="AQ17" s="471"/>
      <c r="AR17" s="471"/>
      <c r="AS17" s="471"/>
      <c r="AT17" s="471"/>
      <c r="AU17" s="471"/>
      <c r="AV17" s="471"/>
      <c r="AW17" s="471"/>
      <c r="AX17" s="471"/>
      <c r="AY17" s="471"/>
      <c r="AZ17" s="471"/>
      <c r="BA17" s="471"/>
      <c r="BB17" s="471"/>
      <c r="BC17" s="471"/>
      <c r="BD17" s="471"/>
      <c r="BE17" s="471"/>
      <c r="BF17" s="471"/>
      <c r="BG17" s="471"/>
      <c r="BH17" s="471"/>
      <c r="BI17" s="471"/>
      <c r="BJ17" s="471"/>
      <c r="BK17" s="471"/>
      <c r="BL17" s="471"/>
      <c r="BM17" s="471"/>
      <c r="BN17" s="471"/>
      <c r="BO17" s="471"/>
      <c r="BP17" s="471"/>
      <c r="BQ17" s="471"/>
      <c r="BR17" s="471"/>
      <c r="BS17" s="471"/>
      <c r="BT17" s="471"/>
      <c r="BU17" s="471"/>
      <c r="BV17" s="471"/>
      <c r="BW17" s="471"/>
      <c r="BX17" s="471"/>
      <c r="BY17" s="471"/>
      <c r="BZ17" s="471"/>
      <c r="CA17" s="471"/>
      <c r="CB17" s="471"/>
      <c r="CC17" s="471"/>
      <c r="CD17" s="471"/>
      <c r="CE17" s="471"/>
      <c r="CF17" s="471"/>
      <c r="CG17" s="471"/>
      <c r="CH17" s="471"/>
      <c r="CI17" s="471"/>
      <c r="CJ17" s="471"/>
      <c r="CK17" s="471"/>
      <c r="CL17" s="471"/>
      <c r="CM17" s="471"/>
      <c r="CN17" s="471"/>
      <c r="CO17" s="471"/>
      <c r="CP17" s="471"/>
      <c r="CQ17" s="471"/>
      <c r="CR17" s="471"/>
      <c r="CS17" s="471"/>
      <c r="CT17" s="471"/>
      <c r="CU17" s="471"/>
      <c r="CV17" s="471"/>
      <c r="CW17" s="471"/>
      <c r="CX17" s="471"/>
      <c r="CY17" s="471"/>
      <c r="CZ17" s="471"/>
      <c r="DA17" s="471"/>
      <c r="DB17" s="471"/>
      <c r="DC17" s="471"/>
      <c r="DD17" s="471"/>
      <c r="DE17" s="471"/>
      <c r="DF17" s="471"/>
      <c r="DG17" s="471"/>
      <c r="DH17" s="471"/>
      <c r="DI17" s="471"/>
      <c r="DJ17" s="471"/>
      <c r="DK17" s="471"/>
      <c r="DL17" s="471"/>
      <c r="DM17" s="471"/>
      <c r="DN17" s="471"/>
      <c r="DO17" s="471"/>
      <c r="DP17" s="471"/>
      <c r="DQ17" s="471"/>
      <c r="DR17" s="471"/>
      <c r="DS17" s="471"/>
      <c r="DT17" s="471"/>
      <c r="DU17" s="471"/>
      <c r="DV17" s="471"/>
      <c r="DW17" s="471"/>
      <c r="DX17" s="471"/>
      <c r="DY17" s="471"/>
      <c r="DZ17" s="471"/>
      <c r="EA17" s="471"/>
      <c r="EB17" s="471"/>
      <c r="EC17" s="471"/>
      <c r="ED17" s="471"/>
      <c r="EE17" s="471"/>
      <c r="EF17" s="471"/>
      <c r="EG17" s="471"/>
      <c r="EH17" s="471"/>
      <c r="EI17" s="471"/>
      <c r="EJ17" s="471"/>
      <c r="EK17" s="471"/>
      <c r="EL17" s="471"/>
      <c r="EM17" s="471"/>
      <c r="EN17" s="471"/>
      <c r="EO17" s="471"/>
      <c r="EP17" s="471"/>
      <c r="EQ17" s="471"/>
      <c r="ER17" s="471"/>
      <c r="ES17" s="471"/>
      <c r="ET17" s="471"/>
      <c r="EU17" s="471"/>
      <c r="EV17" s="471"/>
      <c r="EW17" s="471"/>
      <c r="EX17" s="471"/>
      <c r="EY17" s="471"/>
      <c r="EZ17" s="471"/>
      <c r="FA17" s="471"/>
      <c r="FB17" s="471"/>
      <c r="FC17" s="471"/>
      <c r="FD17" s="471"/>
      <c r="FE17" s="471"/>
    </row>
    <row r="18" spans="1:166" ht="10.5" customHeight="1" x14ac:dyDescent="0.2"/>
    <row r="19" spans="1:166" s="94" customFormat="1" ht="13.5" customHeight="1" x14ac:dyDescent="0.2">
      <c r="A19" s="475" t="s">
        <v>339</v>
      </c>
      <c r="B19" s="476"/>
      <c r="C19" s="476"/>
      <c r="D19" s="476"/>
      <c r="E19" s="476"/>
      <c r="F19" s="477"/>
      <c r="G19" s="475" t="s">
        <v>433</v>
      </c>
      <c r="H19" s="476"/>
      <c r="I19" s="476"/>
      <c r="J19" s="476"/>
      <c r="K19" s="476"/>
      <c r="L19" s="476"/>
      <c r="M19" s="476"/>
      <c r="N19" s="476"/>
      <c r="O19" s="476"/>
      <c r="P19" s="476"/>
      <c r="Q19" s="476"/>
      <c r="R19" s="476"/>
      <c r="S19" s="476"/>
      <c r="T19" s="476"/>
      <c r="U19" s="476"/>
      <c r="V19" s="476"/>
      <c r="W19" s="476"/>
      <c r="X19" s="477"/>
      <c r="Y19" s="475" t="s">
        <v>434</v>
      </c>
      <c r="Z19" s="476"/>
      <c r="AA19" s="476"/>
      <c r="AB19" s="476"/>
      <c r="AC19" s="476"/>
      <c r="AD19" s="476"/>
      <c r="AE19" s="476"/>
      <c r="AF19" s="476"/>
      <c r="AG19" s="476"/>
      <c r="AH19" s="476"/>
      <c r="AI19" s="476"/>
      <c r="AJ19" s="476"/>
      <c r="AK19" s="476"/>
      <c r="AL19" s="476"/>
      <c r="AM19" s="476"/>
      <c r="AN19" s="477"/>
      <c r="AO19" s="484" t="s">
        <v>435</v>
      </c>
      <c r="AP19" s="485"/>
      <c r="AQ19" s="485"/>
      <c r="AR19" s="485"/>
      <c r="AS19" s="485"/>
      <c r="AT19" s="485"/>
      <c r="AU19" s="485"/>
      <c r="AV19" s="485"/>
      <c r="AW19" s="485"/>
      <c r="AX19" s="485"/>
      <c r="AY19" s="485"/>
      <c r="AZ19" s="485"/>
      <c r="BA19" s="485"/>
      <c r="BB19" s="485"/>
      <c r="BC19" s="485"/>
      <c r="BD19" s="485"/>
      <c r="BE19" s="485"/>
      <c r="BF19" s="485"/>
      <c r="BG19" s="485"/>
      <c r="BH19" s="485"/>
      <c r="BI19" s="485"/>
      <c r="BJ19" s="485"/>
      <c r="BK19" s="485"/>
      <c r="BL19" s="485"/>
      <c r="BM19" s="485"/>
      <c r="BN19" s="485"/>
      <c r="BO19" s="485"/>
      <c r="BP19" s="485"/>
      <c r="BQ19" s="485"/>
      <c r="BR19" s="485"/>
      <c r="BS19" s="485"/>
      <c r="BT19" s="485"/>
      <c r="BU19" s="485"/>
      <c r="BV19" s="485"/>
      <c r="BW19" s="485"/>
      <c r="BX19" s="485"/>
      <c r="BY19" s="485"/>
      <c r="BZ19" s="485"/>
      <c r="CA19" s="485"/>
      <c r="CB19" s="485"/>
      <c r="CC19" s="485"/>
      <c r="CD19" s="485"/>
      <c r="CE19" s="485"/>
      <c r="CF19" s="485"/>
      <c r="CG19" s="485"/>
      <c r="CH19" s="485"/>
      <c r="CI19" s="485"/>
      <c r="CJ19" s="485"/>
      <c r="CK19" s="485"/>
      <c r="CL19" s="485"/>
      <c r="CM19" s="485"/>
      <c r="CN19" s="485"/>
      <c r="CO19" s="485"/>
      <c r="CP19" s="485"/>
      <c r="CQ19" s="485"/>
      <c r="CR19" s="485"/>
      <c r="CS19" s="485"/>
      <c r="CT19" s="485"/>
      <c r="CU19" s="485"/>
      <c r="CV19" s="485"/>
      <c r="CW19" s="485"/>
      <c r="CX19" s="485"/>
      <c r="CY19" s="485"/>
      <c r="CZ19" s="485"/>
      <c r="DA19" s="485"/>
      <c r="DB19" s="485"/>
      <c r="DC19" s="485"/>
      <c r="DD19" s="485"/>
      <c r="DE19" s="485"/>
      <c r="DF19" s="485"/>
      <c r="DG19" s="485"/>
      <c r="DH19" s="486"/>
      <c r="DI19" s="475" t="s">
        <v>436</v>
      </c>
      <c r="DJ19" s="476"/>
      <c r="DK19" s="476"/>
      <c r="DL19" s="476"/>
      <c r="DM19" s="476"/>
      <c r="DN19" s="476"/>
      <c r="DO19" s="476"/>
      <c r="DP19" s="476"/>
      <c r="DQ19" s="476"/>
      <c r="DR19" s="476"/>
      <c r="DS19" s="476"/>
      <c r="DT19" s="476"/>
      <c r="DU19" s="476"/>
      <c r="DV19" s="476"/>
      <c r="DW19" s="476"/>
      <c r="DX19" s="477"/>
      <c r="DY19" s="475" t="s">
        <v>437</v>
      </c>
      <c r="DZ19" s="476"/>
      <c r="EA19" s="476"/>
      <c r="EB19" s="476"/>
      <c r="EC19" s="476"/>
      <c r="ED19" s="476"/>
      <c r="EE19" s="476"/>
      <c r="EF19" s="476"/>
      <c r="EG19" s="476"/>
      <c r="EH19" s="476"/>
      <c r="EI19" s="476"/>
      <c r="EJ19" s="476"/>
      <c r="EK19" s="476"/>
      <c r="EL19" s="476"/>
      <c r="EM19" s="476"/>
      <c r="EN19" s="477"/>
      <c r="EO19" s="487" t="s">
        <v>438</v>
      </c>
      <c r="EP19" s="487"/>
      <c r="EQ19" s="487"/>
      <c r="ER19" s="487"/>
      <c r="ES19" s="487"/>
      <c r="ET19" s="487"/>
      <c r="EU19" s="487"/>
      <c r="EV19" s="487"/>
      <c r="EW19" s="487"/>
      <c r="EX19" s="487"/>
      <c r="EY19" s="487"/>
      <c r="EZ19" s="487"/>
      <c r="FA19" s="487"/>
      <c r="FB19" s="487"/>
      <c r="FC19" s="487"/>
      <c r="FD19" s="487"/>
      <c r="FE19" s="487"/>
    </row>
    <row r="20" spans="1:166" s="94" customFormat="1" ht="13.5" customHeight="1" x14ac:dyDescent="0.2">
      <c r="A20" s="478"/>
      <c r="B20" s="479"/>
      <c r="C20" s="479"/>
      <c r="D20" s="479"/>
      <c r="E20" s="479"/>
      <c r="F20" s="480"/>
      <c r="G20" s="478"/>
      <c r="H20" s="479"/>
      <c r="I20" s="479"/>
      <c r="J20" s="479"/>
      <c r="K20" s="479"/>
      <c r="L20" s="479"/>
      <c r="M20" s="479"/>
      <c r="N20" s="479"/>
      <c r="O20" s="479"/>
      <c r="P20" s="479"/>
      <c r="Q20" s="479"/>
      <c r="R20" s="479"/>
      <c r="S20" s="479"/>
      <c r="T20" s="479"/>
      <c r="U20" s="479"/>
      <c r="V20" s="479"/>
      <c r="W20" s="479"/>
      <c r="X20" s="480"/>
      <c r="Y20" s="478"/>
      <c r="Z20" s="479"/>
      <c r="AA20" s="479"/>
      <c r="AB20" s="479"/>
      <c r="AC20" s="479"/>
      <c r="AD20" s="479"/>
      <c r="AE20" s="479"/>
      <c r="AF20" s="479"/>
      <c r="AG20" s="479"/>
      <c r="AH20" s="479"/>
      <c r="AI20" s="479"/>
      <c r="AJ20" s="479"/>
      <c r="AK20" s="479"/>
      <c r="AL20" s="479"/>
      <c r="AM20" s="479"/>
      <c r="AN20" s="480"/>
      <c r="AO20" s="475" t="s">
        <v>439</v>
      </c>
      <c r="AP20" s="476"/>
      <c r="AQ20" s="476"/>
      <c r="AR20" s="476"/>
      <c r="AS20" s="476"/>
      <c r="AT20" s="476"/>
      <c r="AU20" s="476"/>
      <c r="AV20" s="476"/>
      <c r="AW20" s="476"/>
      <c r="AX20" s="476"/>
      <c r="AY20" s="476"/>
      <c r="AZ20" s="476"/>
      <c r="BA20" s="476"/>
      <c r="BB20" s="476"/>
      <c r="BC20" s="476"/>
      <c r="BD20" s="476"/>
      <c r="BE20" s="477"/>
      <c r="BF20" s="484" t="s">
        <v>313</v>
      </c>
      <c r="BG20" s="485"/>
      <c r="BH20" s="485"/>
      <c r="BI20" s="485"/>
      <c r="BJ20" s="485"/>
      <c r="BK20" s="485"/>
      <c r="BL20" s="485"/>
      <c r="BM20" s="485"/>
      <c r="BN20" s="485"/>
      <c r="BO20" s="485"/>
      <c r="BP20" s="485"/>
      <c r="BQ20" s="485"/>
      <c r="BR20" s="485"/>
      <c r="BS20" s="485"/>
      <c r="BT20" s="485"/>
      <c r="BU20" s="485"/>
      <c r="BV20" s="485"/>
      <c r="BW20" s="485"/>
      <c r="BX20" s="485"/>
      <c r="BY20" s="485"/>
      <c r="BZ20" s="485"/>
      <c r="CA20" s="485"/>
      <c r="CB20" s="485"/>
      <c r="CC20" s="485"/>
      <c r="CD20" s="485"/>
      <c r="CE20" s="485"/>
      <c r="CF20" s="485"/>
      <c r="CG20" s="485"/>
      <c r="CH20" s="485"/>
      <c r="CI20" s="485"/>
      <c r="CJ20" s="485"/>
      <c r="CK20" s="485"/>
      <c r="CL20" s="485"/>
      <c r="CM20" s="485"/>
      <c r="CN20" s="485"/>
      <c r="CO20" s="485"/>
      <c r="CP20" s="485"/>
      <c r="CQ20" s="485"/>
      <c r="CR20" s="485"/>
      <c r="CS20" s="485"/>
      <c r="CT20" s="485"/>
      <c r="CU20" s="485"/>
      <c r="CV20" s="485"/>
      <c r="CW20" s="485"/>
      <c r="CX20" s="485"/>
      <c r="CY20" s="485"/>
      <c r="CZ20" s="485"/>
      <c r="DA20" s="485"/>
      <c r="DB20" s="485"/>
      <c r="DC20" s="485"/>
      <c r="DD20" s="485"/>
      <c r="DE20" s="485"/>
      <c r="DF20" s="485"/>
      <c r="DG20" s="485"/>
      <c r="DH20" s="486"/>
      <c r="DI20" s="478"/>
      <c r="DJ20" s="479"/>
      <c r="DK20" s="479"/>
      <c r="DL20" s="479"/>
      <c r="DM20" s="479"/>
      <c r="DN20" s="479"/>
      <c r="DO20" s="479"/>
      <c r="DP20" s="479"/>
      <c r="DQ20" s="479"/>
      <c r="DR20" s="479"/>
      <c r="DS20" s="479"/>
      <c r="DT20" s="479"/>
      <c r="DU20" s="479"/>
      <c r="DV20" s="479"/>
      <c r="DW20" s="479"/>
      <c r="DX20" s="480"/>
      <c r="DY20" s="478"/>
      <c r="DZ20" s="479"/>
      <c r="EA20" s="479"/>
      <c r="EB20" s="479"/>
      <c r="EC20" s="479"/>
      <c r="ED20" s="479"/>
      <c r="EE20" s="479"/>
      <c r="EF20" s="479"/>
      <c r="EG20" s="479"/>
      <c r="EH20" s="479"/>
      <c r="EI20" s="479"/>
      <c r="EJ20" s="479"/>
      <c r="EK20" s="479"/>
      <c r="EL20" s="479"/>
      <c r="EM20" s="479"/>
      <c r="EN20" s="480"/>
      <c r="EO20" s="487"/>
      <c r="EP20" s="487"/>
      <c r="EQ20" s="487"/>
      <c r="ER20" s="487"/>
      <c r="ES20" s="487"/>
      <c r="ET20" s="487"/>
      <c r="EU20" s="487"/>
      <c r="EV20" s="487"/>
      <c r="EW20" s="487"/>
      <c r="EX20" s="487"/>
      <c r="EY20" s="487"/>
      <c r="EZ20" s="487"/>
      <c r="FA20" s="487"/>
      <c r="FB20" s="487"/>
      <c r="FC20" s="487"/>
      <c r="FD20" s="487"/>
      <c r="FE20" s="487"/>
    </row>
    <row r="21" spans="1:166" s="94" customFormat="1" ht="49.5" customHeight="1" x14ac:dyDescent="0.2">
      <c r="A21" s="481"/>
      <c r="B21" s="482"/>
      <c r="C21" s="482"/>
      <c r="D21" s="482"/>
      <c r="E21" s="482"/>
      <c r="F21" s="483"/>
      <c r="G21" s="481"/>
      <c r="H21" s="482"/>
      <c r="I21" s="482"/>
      <c r="J21" s="482"/>
      <c r="K21" s="482"/>
      <c r="L21" s="482"/>
      <c r="M21" s="482"/>
      <c r="N21" s="482"/>
      <c r="O21" s="482"/>
      <c r="P21" s="482"/>
      <c r="Q21" s="482"/>
      <c r="R21" s="482"/>
      <c r="S21" s="482"/>
      <c r="T21" s="482"/>
      <c r="U21" s="482"/>
      <c r="V21" s="482"/>
      <c r="W21" s="482"/>
      <c r="X21" s="483"/>
      <c r="Y21" s="481"/>
      <c r="Z21" s="482"/>
      <c r="AA21" s="482"/>
      <c r="AB21" s="482"/>
      <c r="AC21" s="482"/>
      <c r="AD21" s="482"/>
      <c r="AE21" s="482"/>
      <c r="AF21" s="482"/>
      <c r="AG21" s="482"/>
      <c r="AH21" s="482"/>
      <c r="AI21" s="482"/>
      <c r="AJ21" s="482"/>
      <c r="AK21" s="482"/>
      <c r="AL21" s="482"/>
      <c r="AM21" s="482"/>
      <c r="AN21" s="483"/>
      <c r="AO21" s="481"/>
      <c r="AP21" s="482"/>
      <c r="AQ21" s="482"/>
      <c r="AR21" s="482"/>
      <c r="AS21" s="482"/>
      <c r="AT21" s="482"/>
      <c r="AU21" s="482"/>
      <c r="AV21" s="482"/>
      <c r="AW21" s="482"/>
      <c r="AX21" s="482"/>
      <c r="AY21" s="482"/>
      <c r="AZ21" s="482"/>
      <c r="BA21" s="482"/>
      <c r="BB21" s="482"/>
      <c r="BC21" s="482"/>
      <c r="BD21" s="482"/>
      <c r="BE21" s="483"/>
      <c r="BF21" s="487" t="s">
        <v>440</v>
      </c>
      <c r="BG21" s="487"/>
      <c r="BH21" s="487"/>
      <c r="BI21" s="487"/>
      <c r="BJ21" s="487"/>
      <c r="BK21" s="487"/>
      <c r="BL21" s="487"/>
      <c r="BM21" s="487"/>
      <c r="BN21" s="487"/>
      <c r="BO21" s="487"/>
      <c r="BP21" s="487"/>
      <c r="BQ21" s="487"/>
      <c r="BR21" s="487"/>
      <c r="BS21" s="487"/>
      <c r="BT21" s="487"/>
      <c r="BU21" s="487"/>
      <c r="BV21" s="487"/>
      <c r="BW21" s="487"/>
      <c r="BX21" s="487" t="s">
        <v>315</v>
      </c>
      <c r="BY21" s="487"/>
      <c r="BZ21" s="487"/>
      <c r="CA21" s="487"/>
      <c r="CB21" s="487"/>
      <c r="CC21" s="487"/>
      <c r="CD21" s="487"/>
      <c r="CE21" s="487"/>
      <c r="CF21" s="487"/>
      <c r="CG21" s="487"/>
      <c r="CH21" s="487"/>
      <c r="CI21" s="487"/>
      <c r="CJ21" s="487"/>
      <c r="CK21" s="487"/>
      <c r="CL21" s="487"/>
      <c r="CM21" s="487"/>
      <c r="CN21" s="487"/>
      <c r="CO21" s="487"/>
      <c r="CP21" s="487"/>
      <c r="CQ21" s="487" t="s">
        <v>316</v>
      </c>
      <c r="CR21" s="487"/>
      <c r="CS21" s="487"/>
      <c r="CT21" s="487"/>
      <c r="CU21" s="487"/>
      <c r="CV21" s="487"/>
      <c r="CW21" s="487"/>
      <c r="CX21" s="487"/>
      <c r="CY21" s="487"/>
      <c r="CZ21" s="487"/>
      <c r="DA21" s="487"/>
      <c r="DB21" s="487"/>
      <c r="DC21" s="487"/>
      <c r="DD21" s="487"/>
      <c r="DE21" s="487"/>
      <c r="DF21" s="487"/>
      <c r="DG21" s="487"/>
      <c r="DH21" s="487"/>
      <c r="DI21" s="481"/>
      <c r="DJ21" s="482"/>
      <c r="DK21" s="482"/>
      <c r="DL21" s="482"/>
      <c r="DM21" s="482"/>
      <c r="DN21" s="482"/>
      <c r="DO21" s="482"/>
      <c r="DP21" s="482"/>
      <c r="DQ21" s="482"/>
      <c r="DR21" s="482"/>
      <c r="DS21" s="482"/>
      <c r="DT21" s="482"/>
      <c r="DU21" s="482"/>
      <c r="DV21" s="482"/>
      <c r="DW21" s="482"/>
      <c r="DX21" s="483"/>
      <c r="DY21" s="481"/>
      <c r="DZ21" s="482"/>
      <c r="EA21" s="482"/>
      <c r="EB21" s="482"/>
      <c r="EC21" s="482"/>
      <c r="ED21" s="482"/>
      <c r="EE21" s="482"/>
      <c r="EF21" s="482"/>
      <c r="EG21" s="482"/>
      <c r="EH21" s="482"/>
      <c r="EI21" s="482"/>
      <c r="EJ21" s="482"/>
      <c r="EK21" s="482"/>
      <c r="EL21" s="482"/>
      <c r="EM21" s="482"/>
      <c r="EN21" s="483"/>
      <c r="EO21" s="487"/>
      <c r="EP21" s="487"/>
      <c r="EQ21" s="487"/>
      <c r="ER21" s="487"/>
      <c r="ES21" s="487"/>
      <c r="ET21" s="487"/>
      <c r="EU21" s="487"/>
      <c r="EV21" s="487"/>
      <c r="EW21" s="487"/>
      <c r="EX21" s="487"/>
      <c r="EY21" s="487"/>
      <c r="EZ21" s="487"/>
      <c r="FA21" s="487"/>
      <c r="FB21" s="487"/>
      <c r="FC21" s="487"/>
      <c r="FD21" s="487"/>
      <c r="FE21" s="487"/>
    </row>
    <row r="22" spans="1:166" s="95" customFormat="1" x14ac:dyDescent="0.2">
      <c r="A22" s="488">
        <v>1</v>
      </c>
      <c r="B22" s="488"/>
      <c r="C22" s="488"/>
      <c r="D22" s="488"/>
      <c r="E22" s="488"/>
      <c r="F22" s="488"/>
      <c r="G22" s="488">
        <v>2</v>
      </c>
      <c r="H22" s="488"/>
      <c r="I22" s="488"/>
      <c r="J22" s="488"/>
      <c r="K22" s="488"/>
      <c r="L22" s="488"/>
      <c r="M22" s="488"/>
      <c r="N22" s="488"/>
      <c r="O22" s="488"/>
      <c r="P22" s="488"/>
      <c r="Q22" s="488"/>
      <c r="R22" s="488"/>
      <c r="S22" s="488"/>
      <c r="T22" s="488"/>
      <c r="U22" s="488"/>
      <c r="V22" s="488"/>
      <c r="W22" s="488"/>
      <c r="X22" s="488"/>
      <c r="Y22" s="488">
        <v>3</v>
      </c>
      <c r="Z22" s="488"/>
      <c r="AA22" s="488"/>
      <c r="AB22" s="488"/>
      <c r="AC22" s="488"/>
      <c r="AD22" s="488"/>
      <c r="AE22" s="488"/>
      <c r="AF22" s="488"/>
      <c r="AG22" s="488"/>
      <c r="AH22" s="488"/>
      <c r="AI22" s="488"/>
      <c r="AJ22" s="488"/>
      <c r="AK22" s="488"/>
      <c r="AL22" s="488"/>
      <c r="AM22" s="488"/>
      <c r="AN22" s="488"/>
      <c r="AO22" s="488">
        <v>4</v>
      </c>
      <c r="AP22" s="488"/>
      <c r="AQ22" s="488"/>
      <c r="AR22" s="488"/>
      <c r="AS22" s="488"/>
      <c r="AT22" s="488"/>
      <c r="AU22" s="488"/>
      <c r="AV22" s="488"/>
      <c r="AW22" s="488"/>
      <c r="AX22" s="488"/>
      <c r="AY22" s="488"/>
      <c r="AZ22" s="488"/>
      <c r="BA22" s="488"/>
      <c r="BB22" s="488"/>
      <c r="BC22" s="488"/>
      <c r="BD22" s="488"/>
      <c r="BE22" s="488"/>
      <c r="BF22" s="488">
        <v>5</v>
      </c>
      <c r="BG22" s="488"/>
      <c r="BH22" s="488"/>
      <c r="BI22" s="488"/>
      <c r="BJ22" s="488"/>
      <c r="BK22" s="488"/>
      <c r="BL22" s="488"/>
      <c r="BM22" s="488"/>
      <c r="BN22" s="488"/>
      <c r="BO22" s="488"/>
      <c r="BP22" s="488"/>
      <c r="BQ22" s="488"/>
      <c r="BR22" s="488"/>
      <c r="BS22" s="488"/>
      <c r="BT22" s="488"/>
      <c r="BU22" s="488"/>
      <c r="BV22" s="488"/>
      <c r="BW22" s="488"/>
      <c r="BX22" s="488">
        <v>6</v>
      </c>
      <c r="BY22" s="488"/>
      <c r="BZ22" s="488"/>
      <c r="CA22" s="488"/>
      <c r="CB22" s="488"/>
      <c r="CC22" s="488"/>
      <c r="CD22" s="488"/>
      <c r="CE22" s="488"/>
      <c r="CF22" s="488"/>
      <c r="CG22" s="488"/>
      <c r="CH22" s="488"/>
      <c r="CI22" s="488"/>
      <c r="CJ22" s="488"/>
      <c r="CK22" s="488"/>
      <c r="CL22" s="488"/>
      <c r="CM22" s="488"/>
      <c r="CN22" s="488"/>
      <c r="CO22" s="488"/>
      <c r="CP22" s="488"/>
      <c r="CQ22" s="488">
        <v>7</v>
      </c>
      <c r="CR22" s="488"/>
      <c r="CS22" s="488"/>
      <c r="CT22" s="488"/>
      <c r="CU22" s="488"/>
      <c r="CV22" s="488"/>
      <c r="CW22" s="488"/>
      <c r="CX22" s="488"/>
      <c r="CY22" s="488"/>
      <c r="CZ22" s="488"/>
      <c r="DA22" s="488"/>
      <c r="DB22" s="488"/>
      <c r="DC22" s="488"/>
      <c r="DD22" s="488"/>
      <c r="DE22" s="488"/>
      <c r="DF22" s="488"/>
      <c r="DG22" s="488"/>
      <c r="DH22" s="488"/>
      <c r="DI22" s="488">
        <v>8</v>
      </c>
      <c r="DJ22" s="488"/>
      <c r="DK22" s="488"/>
      <c r="DL22" s="488"/>
      <c r="DM22" s="488"/>
      <c r="DN22" s="488"/>
      <c r="DO22" s="488"/>
      <c r="DP22" s="488"/>
      <c r="DQ22" s="488"/>
      <c r="DR22" s="488"/>
      <c r="DS22" s="488"/>
      <c r="DT22" s="488"/>
      <c r="DU22" s="488"/>
      <c r="DV22" s="488"/>
      <c r="DW22" s="488"/>
      <c r="DX22" s="488"/>
      <c r="DY22" s="488">
        <v>9</v>
      </c>
      <c r="DZ22" s="488"/>
      <c r="EA22" s="488"/>
      <c r="EB22" s="488"/>
      <c r="EC22" s="488"/>
      <c r="ED22" s="488"/>
      <c r="EE22" s="488"/>
      <c r="EF22" s="488"/>
      <c r="EG22" s="488"/>
      <c r="EH22" s="488"/>
      <c r="EI22" s="488"/>
      <c r="EJ22" s="488"/>
      <c r="EK22" s="488"/>
      <c r="EL22" s="488"/>
      <c r="EM22" s="488"/>
      <c r="EN22" s="488"/>
      <c r="EO22" s="488">
        <v>10</v>
      </c>
      <c r="EP22" s="488"/>
      <c r="EQ22" s="488"/>
      <c r="ER22" s="488"/>
      <c r="ES22" s="488"/>
      <c r="ET22" s="488"/>
      <c r="EU22" s="488"/>
      <c r="EV22" s="488"/>
      <c r="EW22" s="488"/>
      <c r="EX22" s="488"/>
      <c r="EY22" s="488"/>
      <c r="EZ22" s="488"/>
      <c r="FA22" s="488"/>
      <c r="FB22" s="488"/>
      <c r="FC22" s="488"/>
      <c r="FD22" s="488"/>
      <c r="FE22" s="488"/>
    </row>
    <row r="23" spans="1:166" s="96" customFormat="1" ht="15" customHeight="1" x14ac:dyDescent="0.2">
      <c r="A23" s="465" t="s">
        <v>6</v>
      </c>
      <c r="B23" s="465"/>
      <c r="C23" s="465"/>
      <c r="D23" s="465"/>
      <c r="E23" s="465"/>
      <c r="F23" s="465"/>
      <c r="G23" s="466" t="s">
        <v>307</v>
      </c>
      <c r="H23" s="466"/>
      <c r="I23" s="466"/>
      <c r="J23" s="466"/>
      <c r="K23" s="466"/>
      <c r="L23" s="466"/>
      <c r="M23" s="466"/>
      <c r="N23" s="466"/>
      <c r="O23" s="466"/>
      <c r="P23" s="466"/>
      <c r="Q23" s="466"/>
      <c r="R23" s="466"/>
      <c r="S23" s="466"/>
      <c r="T23" s="466"/>
      <c r="U23" s="466"/>
      <c r="V23" s="466"/>
      <c r="W23" s="466"/>
      <c r="X23" s="466"/>
      <c r="Y23" s="467">
        <v>1</v>
      </c>
      <c r="Z23" s="467"/>
      <c r="AA23" s="467"/>
      <c r="AB23" s="467"/>
      <c r="AC23" s="467"/>
      <c r="AD23" s="467"/>
      <c r="AE23" s="467"/>
      <c r="AF23" s="467"/>
      <c r="AG23" s="467"/>
      <c r="AH23" s="467"/>
      <c r="AI23" s="467"/>
      <c r="AJ23" s="467"/>
      <c r="AK23" s="467"/>
      <c r="AL23" s="467"/>
      <c r="AM23" s="467"/>
      <c r="AN23" s="467"/>
      <c r="AO23" s="469">
        <f>BF23+CQ23+DY23</f>
        <v>41236.699999999997</v>
      </c>
      <c r="AP23" s="469"/>
      <c r="AQ23" s="469"/>
      <c r="AR23" s="469"/>
      <c r="AS23" s="469"/>
      <c r="AT23" s="469"/>
      <c r="AU23" s="469"/>
      <c r="AV23" s="469"/>
      <c r="AW23" s="469"/>
      <c r="AX23" s="469"/>
      <c r="AY23" s="469"/>
      <c r="AZ23" s="469"/>
      <c r="BA23" s="469"/>
      <c r="BB23" s="469"/>
      <c r="BC23" s="469"/>
      <c r="BD23" s="469"/>
      <c r="BE23" s="469"/>
      <c r="BF23" s="469">
        <v>25858</v>
      </c>
      <c r="BG23" s="469"/>
      <c r="BH23" s="469"/>
      <c r="BI23" s="469"/>
      <c r="BJ23" s="469"/>
      <c r="BK23" s="469"/>
      <c r="BL23" s="469"/>
      <c r="BM23" s="469"/>
      <c r="BN23" s="469"/>
      <c r="BO23" s="469"/>
      <c r="BP23" s="469"/>
      <c r="BQ23" s="469"/>
      <c r="BR23" s="469"/>
      <c r="BS23" s="469"/>
      <c r="BT23" s="469"/>
      <c r="BU23" s="469"/>
      <c r="BV23" s="469"/>
      <c r="BW23" s="469"/>
      <c r="BX23" s="469"/>
      <c r="BY23" s="469"/>
      <c r="BZ23" s="469"/>
      <c r="CA23" s="469"/>
      <c r="CB23" s="469"/>
      <c r="CC23" s="469"/>
      <c r="CD23" s="469"/>
      <c r="CE23" s="469"/>
      <c r="CF23" s="469"/>
      <c r="CG23" s="469"/>
      <c r="CH23" s="469"/>
      <c r="CI23" s="469"/>
      <c r="CJ23" s="469"/>
      <c r="CK23" s="469"/>
      <c r="CL23" s="469"/>
      <c r="CM23" s="469"/>
      <c r="CN23" s="469"/>
      <c r="CO23" s="469"/>
      <c r="CP23" s="469"/>
      <c r="CQ23" s="469">
        <v>10000</v>
      </c>
      <c r="CR23" s="469"/>
      <c r="CS23" s="469"/>
      <c r="CT23" s="469"/>
      <c r="CU23" s="469"/>
      <c r="CV23" s="469"/>
      <c r="CW23" s="469"/>
      <c r="CX23" s="469"/>
      <c r="CY23" s="469"/>
      <c r="CZ23" s="469"/>
      <c r="DA23" s="469"/>
      <c r="DB23" s="469"/>
      <c r="DC23" s="469"/>
      <c r="DD23" s="469"/>
      <c r="DE23" s="469"/>
      <c r="DF23" s="469"/>
      <c r="DG23" s="469"/>
      <c r="DH23" s="469"/>
      <c r="DI23" s="469"/>
      <c r="DJ23" s="469"/>
      <c r="DK23" s="469"/>
      <c r="DL23" s="469"/>
      <c r="DM23" s="469"/>
      <c r="DN23" s="469"/>
      <c r="DO23" s="469"/>
      <c r="DP23" s="469"/>
      <c r="DQ23" s="469"/>
      <c r="DR23" s="469"/>
      <c r="DS23" s="469"/>
      <c r="DT23" s="469"/>
      <c r="DU23" s="469"/>
      <c r="DV23" s="469"/>
      <c r="DW23" s="469"/>
      <c r="DX23" s="469"/>
      <c r="DY23" s="469">
        <f>(BF23+CQ23)*15%</f>
        <v>5378.7</v>
      </c>
      <c r="DZ23" s="469"/>
      <c r="EA23" s="469"/>
      <c r="EB23" s="469"/>
      <c r="EC23" s="469"/>
      <c r="ED23" s="469"/>
      <c r="EE23" s="469"/>
      <c r="EF23" s="469"/>
      <c r="EG23" s="469"/>
      <c r="EH23" s="469"/>
      <c r="EI23" s="469"/>
      <c r="EJ23" s="469"/>
      <c r="EK23" s="469"/>
      <c r="EL23" s="469"/>
      <c r="EM23" s="469"/>
      <c r="EN23" s="469"/>
      <c r="EO23" s="464">
        <f>AO23*Y23*12</f>
        <v>494840.39999999997</v>
      </c>
      <c r="EP23" s="464"/>
      <c r="EQ23" s="464"/>
      <c r="ER23" s="464"/>
      <c r="ES23" s="464"/>
      <c r="ET23" s="464"/>
      <c r="EU23" s="464"/>
      <c r="EV23" s="464"/>
      <c r="EW23" s="464"/>
      <c r="EX23" s="464"/>
      <c r="EY23" s="464"/>
      <c r="EZ23" s="464"/>
      <c r="FA23" s="464"/>
      <c r="FB23" s="464"/>
      <c r="FC23" s="464"/>
      <c r="FD23" s="464"/>
      <c r="FE23" s="464"/>
    </row>
    <row r="24" spans="1:166" s="96" customFormat="1" ht="30.75" customHeight="1" x14ac:dyDescent="0.2">
      <c r="A24" s="465" t="s">
        <v>7</v>
      </c>
      <c r="B24" s="465"/>
      <c r="C24" s="465"/>
      <c r="D24" s="465"/>
      <c r="E24" s="465"/>
      <c r="F24" s="465"/>
      <c r="G24" s="466" t="s">
        <v>441</v>
      </c>
      <c r="H24" s="466"/>
      <c r="I24" s="466"/>
      <c r="J24" s="466"/>
      <c r="K24" s="466"/>
      <c r="L24" s="466"/>
      <c r="M24" s="466"/>
      <c r="N24" s="466"/>
      <c r="O24" s="466"/>
      <c r="P24" s="466"/>
      <c r="Q24" s="466"/>
      <c r="R24" s="466"/>
      <c r="S24" s="466"/>
      <c r="T24" s="466"/>
      <c r="U24" s="466"/>
      <c r="V24" s="466"/>
      <c r="W24" s="466"/>
      <c r="X24" s="466"/>
      <c r="Y24" s="467">
        <v>1</v>
      </c>
      <c r="Z24" s="467"/>
      <c r="AA24" s="467"/>
      <c r="AB24" s="467"/>
      <c r="AC24" s="467"/>
      <c r="AD24" s="467"/>
      <c r="AE24" s="467"/>
      <c r="AF24" s="467"/>
      <c r="AG24" s="467"/>
      <c r="AH24" s="467"/>
      <c r="AI24" s="467"/>
      <c r="AJ24" s="467"/>
      <c r="AK24" s="467"/>
      <c r="AL24" s="467"/>
      <c r="AM24" s="467"/>
      <c r="AN24" s="467"/>
      <c r="AO24" s="469">
        <f>BF24+CQ24+DI24</f>
        <v>23829</v>
      </c>
      <c r="AP24" s="469"/>
      <c r="AQ24" s="469"/>
      <c r="AR24" s="469"/>
      <c r="AS24" s="469"/>
      <c r="AT24" s="469"/>
      <c r="AU24" s="469"/>
      <c r="AV24" s="469"/>
      <c r="AW24" s="469"/>
      <c r="AX24" s="469"/>
      <c r="AY24" s="469"/>
      <c r="AZ24" s="469"/>
      <c r="BA24" s="469"/>
      <c r="BB24" s="469"/>
      <c r="BC24" s="469"/>
      <c r="BD24" s="469"/>
      <c r="BE24" s="469"/>
      <c r="BF24" s="469">
        <v>14829</v>
      </c>
      <c r="BG24" s="469"/>
      <c r="BH24" s="469"/>
      <c r="BI24" s="469"/>
      <c r="BJ24" s="469"/>
      <c r="BK24" s="469"/>
      <c r="BL24" s="469"/>
      <c r="BM24" s="469"/>
      <c r="BN24" s="469"/>
      <c r="BO24" s="469"/>
      <c r="BP24" s="469"/>
      <c r="BQ24" s="469"/>
      <c r="BR24" s="469"/>
      <c r="BS24" s="469"/>
      <c r="BT24" s="469"/>
      <c r="BU24" s="469"/>
      <c r="BV24" s="469"/>
      <c r="BW24" s="469"/>
      <c r="BX24" s="469"/>
      <c r="BY24" s="469"/>
      <c r="BZ24" s="469"/>
      <c r="CA24" s="469"/>
      <c r="CB24" s="469"/>
      <c r="CC24" s="469"/>
      <c r="CD24" s="469"/>
      <c r="CE24" s="469"/>
      <c r="CF24" s="469"/>
      <c r="CG24" s="469"/>
      <c r="CH24" s="469"/>
      <c r="CI24" s="469"/>
      <c r="CJ24" s="469"/>
      <c r="CK24" s="469"/>
      <c r="CL24" s="469"/>
      <c r="CM24" s="469"/>
      <c r="CN24" s="469"/>
      <c r="CO24" s="469"/>
      <c r="CP24" s="469"/>
      <c r="CQ24" s="469">
        <v>6000</v>
      </c>
      <c r="CR24" s="469"/>
      <c r="CS24" s="469"/>
      <c r="CT24" s="469"/>
      <c r="CU24" s="469"/>
      <c r="CV24" s="469"/>
      <c r="CW24" s="469"/>
      <c r="CX24" s="469"/>
      <c r="CY24" s="469"/>
      <c r="CZ24" s="469"/>
      <c r="DA24" s="469"/>
      <c r="DB24" s="469"/>
      <c r="DC24" s="469"/>
      <c r="DD24" s="469"/>
      <c r="DE24" s="469"/>
      <c r="DF24" s="469"/>
      <c r="DG24" s="469"/>
      <c r="DH24" s="469"/>
      <c r="DI24" s="469">
        <v>3000</v>
      </c>
      <c r="DJ24" s="469"/>
      <c r="DK24" s="469"/>
      <c r="DL24" s="469"/>
      <c r="DM24" s="469"/>
      <c r="DN24" s="469"/>
      <c r="DO24" s="469"/>
      <c r="DP24" s="469"/>
      <c r="DQ24" s="469"/>
      <c r="DR24" s="469"/>
      <c r="DS24" s="469"/>
      <c r="DT24" s="469"/>
      <c r="DU24" s="469"/>
      <c r="DV24" s="469"/>
      <c r="DW24" s="469"/>
      <c r="DX24" s="469"/>
      <c r="DY24" s="469">
        <f t="shared" ref="DY24:DY47" si="0">AO24*0.15</f>
        <v>3574.35</v>
      </c>
      <c r="DZ24" s="469"/>
      <c r="EA24" s="469"/>
      <c r="EB24" s="469"/>
      <c r="EC24" s="469"/>
      <c r="ED24" s="469"/>
      <c r="EE24" s="469"/>
      <c r="EF24" s="469"/>
      <c r="EG24" s="469"/>
      <c r="EH24" s="469"/>
      <c r="EI24" s="469"/>
      <c r="EJ24" s="469"/>
      <c r="EK24" s="469"/>
      <c r="EL24" s="469"/>
      <c r="EM24" s="469"/>
      <c r="EN24" s="469"/>
      <c r="EO24" s="464">
        <f>AO24*Y24*12</f>
        <v>285948</v>
      </c>
      <c r="EP24" s="464"/>
      <c r="EQ24" s="464"/>
      <c r="ER24" s="464"/>
      <c r="ES24" s="464"/>
      <c r="ET24" s="464"/>
      <c r="EU24" s="464"/>
      <c r="EV24" s="464"/>
      <c r="EW24" s="464"/>
      <c r="EX24" s="464"/>
      <c r="EY24" s="464"/>
      <c r="EZ24" s="464"/>
      <c r="FA24" s="464"/>
      <c r="FB24" s="464"/>
      <c r="FC24" s="464"/>
      <c r="FD24" s="464"/>
      <c r="FE24" s="464"/>
      <c r="FH24" s="106"/>
      <c r="FJ24" s="156"/>
    </row>
    <row r="25" spans="1:166" s="96" customFormat="1" ht="15" hidden="1" customHeight="1" x14ac:dyDescent="0.2">
      <c r="A25" s="465" t="s">
        <v>8</v>
      </c>
      <c r="B25" s="465"/>
      <c r="C25" s="465"/>
      <c r="D25" s="465"/>
      <c r="E25" s="465"/>
      <c r="F25" s="465"/>
      <c r="G25" s="466" t="s">
        <v>442</v>
      </c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  <c r="V25" s="466"/>
      <c r="W25" s="466"/>
      <c r="X25" s="466"/>
      <c r="Y25" s="467"/>
      <c r="Z25" s="467"/>
      <c r="AA25" s="467"/>
      <c r="AB25" s="467"/>
      <c r="AC25" s="467"/>
      <c r="AD25" s="467"/>
      <c r="AE25" s="467"/>
      <c r="AF25" s="467"/>
      <c r="AG25" s="467"/>
      <c r="AH25" s="467"/>
      <c r="AI25" s="467"/>
      <c r="AJ25" s="467"/>
      <c r="AK25" s="467"/>
      <c r="AL25" s="467"/>
      <c r="AM25" s="467"/>
      <c r="AN25" s="467"/>
      <c r="AO25" s="469">
        <f t="shared" ref="AO25:AO38" si="1">BF25+CQ25+DI25</f>
        <v>0</v>
      </c>
      <c r="AP25" s="469"/>
      <c r="AQ25" s="469"/>
      <c r="AR25" s="469"/>
      <c r="AS25" s="469"/>
      <c r="AT25" s="469"/>
      <c r="AU25" s="469"/>
      <c r="AV25" s="469"/>
      <c r="AW25" s="469"/>
      <c r="AX25" s="469"/>
      <c r="AY25" s="469"/>
      <c r="AZ25" s="469"/>
      <c r="BA25" s="469"/>
      <c r="BB25" s="469"/>
      <c r="BC25" s="469"/>
      <c r="BD25" s="469"/>
      <c r="BE25" s="469"/>
      <c r="BF25" s="469"/>
      <c r="BG25" s="469"/>
      <c r="BH25" s="469"/>
      <c r="BI25" s="469"/>
      <c r="BJ25" s="469"/>
      <c r="BK25" s="469"/>
      <c r="BL25" s="469"/>
      <c r="BM25" s="469"/>
      <c r="BN25" s="469"/>
      <c r="BO25" s="469"/>
      <c r="BP25" s="469"/>
      <c r="BQ25" s="469"/>
      <c r="BR25" s="469"/>
      <c r="BS25" s="469"/>
      <c r="BT25" s="469"/>
      <c r="BU25" s="469"/>
      <c r="BV25" s="469"/>
      <c r="BW25" s="469"/>
      <c r="BX25" s="469"/>
      <c r="BY25" s="469"/>
      <c r="BZ25" s="469"/>
      <c r="CA25" s="469"/>
      <c r="CB25" s="469"/>
      <c r="CC25" s="469"/>
      <c r="CD25" s="469"/>
      <c r="CE25" s="469"/>
      <c r="CF25" s="469"/>
      <c r="CG25" s="469"/>
      <c r="CH25" s="469"/>
      <c r="CI25" s="469"/>
      <c r="CJ25" s="469"/>
      <c r="CK25" s="469"/>
      <c r="CL25" s="469"/>
      <c r="CM25" s="469"/>
      <c r="CN25" s="469"/>
      <c r="CO25" s="469"/>
      <c r="CP25" s="469"/>
      <c r="CQ25" s="469"/>
      <c r="CR25" s="469"/>
      <c r="CS25" s="469"/>
      <c r="CT25" s="469"/>
      <c r="CU25" s="469"/>
      <c r="CV25" s="469"/>
      <c r="CW25" s="469"/>
      <c r="CX25" s="469"/>
      <c r="CY25" s="469"/>
      <c r="CZ25" s="469"/>
      <c r="DA25" s="469"/>
      <c r="DB25" s="469"/>
      <c r="DC25" s="469"/>
      <c r="DD25" s="469"/>
      <c r="DE25" s="469"/>
      <c r="DF25" s="469"/>
      <c r="DG25" s="469"/>
      <c r="DH25" s="469"/>
      <c r="DI25" s="469"/>
      <c r="DJ25" s="469"/>
      <c r="DK25" s="469"/>
      <c r="DL25" s="469"/>
      <c r="DM25" s="469"/>
      <c r="DN25" s="469"/>
      <c r="DO25" s="469"/>
      <c r="DP25" s="469"/>
      <c r="DQ25" s="469"/>
      <c r="DR25" s="469"/>
      <c r="DS25" s="469"/>
      <c r="DT25" s="469"/>
      <c r="DU25" s="469"/>
      <c r="DV25" s="469"/>
      <c r="DW25" s="469"/>
      <c r="DX25" s="469"/>
      <c r="DY25" s="469">
        <f t="shared" si="0"/>
        <v>0</v>
      </c>
      <c r="DZ25" s="469"/>
      <c r="EA25" s="469"/>
      <c r="EB25" s="469"/>
      <c r="EC25" s="469"/>
      <c r="ED25" s="469"/>
      <c r="EE25" s="469"/>
      <c r="EF25" s="469"/>
      <c r="EG25" s="469"/>
      <c r="EH25" s="469"/>
      <c r="EI25" s="469"/>
      <c r="EJ25" s="469"/>
      <c r="EK25" s="469"/>
      <c r="EL25" s="469"/>
      <c r="EM25" s="469"/>
      <c r="EN25" s="469"/>
      <c r="EO25" s="464">
        <f t="shared" ref="EO25:EO29" si="2">AO25*Y25*12</f>
        <v>0</v>
      </c>
      <c r="EP25" s="464"/>
      <c r="EQ25" s="464"/>
      <c r="ER25" s="464"/>
      <c r="ES25" s="464"/>
      <c r="ET25" s="464"/>
      <c r="EU25" s="464"/>
      <c r="EV25" s="464"/>
      <c r="EW25" s="464"/>
      <c r="EX25" s="464"/>
      <c r="EY25" s="464"/>
      <c r="EZ25" s="464"/>
      <c r="FA25" s="464"/>
      <c r="FB25" s="464"/>
      <c r="FC25" s="464"/>
      <c r="FD25" s="464"/>
      <c r="FE25" s="464"/>
      <c r="FH25" s="106"/>
    </row>
    <row r="26" spans="1:166" s="96" customFormat="1" ht="15" hidden="1" customHeight="1" x14ac:dyDescent="0.2">
      <c r="A26" s="465" t="s">
        <v>9</v>
      </c>
      <c r="B26" s="465"/>
      <c r="C26" s="465"/>
      <c r="D26" s="465"/>
      <c r="E26" s="465"/>
      <c r="F26" s="465"/>
      <c r="G26" s="466" t="s">
        <v>443</v>
      </c>
      <c r="H26" s="466"/>
      <c r="I26" s="466"/>
      <c r="J26" s="466"/>
      <c r="K26" s="466"/>
      <c r="L26" s="466"/>
      <c r="M26" s="466"/>
      <c r="N26" s="466"/>
      <c r="O26" s="466"/>
      <c r="P26" s="466"/>
      <c r="Q26" s="466"/>
      <c r="R26" s="466"/>
      <c r="S26" s="466"/>
      <c r="T26" s="466"/>
      <c r="U26" s="466"/>
      <c r="V26" s="466"/>
      <c r="W26" s="466"/>
      <c r="X26" s="466"/>
      <c r="Y26" s="467"/>
      <c r="Z26" s="467"/>
      <c r="AA26" s="467"/>
      <c r="AB26" s="467"/>
      <c r="AC26" s="467"/>
      <c r="AD26" s="467"/>
      <c r="AE26" s="467"/>
      <c r="AF26" s="467"/>
      <c r="AG26" s="467"/>
      <c r="AH26" s="467"/>
      <c r="AI26" s="467"/>
      <c r="AJ26" s="467"/>
      <c r="AK26" s="467"/>
      <c r="AL26" s="467"/>
      <c r="AM26" s="467"/>
      <c r="AN26" s="467"/>
      <c r="AO26" s="469">
        <f t="shared" si="1"/>
        <v>0</v>
      </c>
      <c r="AP26" s="469"/>
      <c r="AQ26" s="469"/>
      <c r="AR26" s="469"/>
      <c r="AS26" s="469"/>
      <c r="AT26" s="469"/>
      <c r="AU26" s="469"/>
      <c r="AV26" s="469"/>
      <c r="AW26" s="469"/>
      <c r="AX26" s="469"/>
      <c r="AY26" s="469"/>
      <c r="AZ26" s="469"/>
      <c r="BA26" s="469"/>
      <c r="BB26" s="469"/>
      <c r="BC26" s="469"/>
      <c r="BD26" s="469"/>
      <c r="BE26" s="469"/>
      <c r="BF26" s="469"/>
      <c r="BG26" s="469"/>
      <c r="BH26" s="469"/>
      <c r="BI26" s="469"/>
      <c r="BJ26" s="469"/>
      <c r="BK26" s="469"/>
      <c r="BL26" s="469"/>
      <c r="BM26" s="469"/>
      <c r="BN26" s="469"/>
      <c r="BO26" s="469"/>
      <c r="BP26" s="469"/>
      <c r="BQ26" s="469"/>
      <c r="BR26" s="469"/>
      <c r="BS26" s="469"/>
      <c r="BT26" s="469"/>
      <c r="BU26" s="469"/>
      <c r="BV26" s="469"/>
      <c r="BW26" s="469"/>
      <c r="BX26" s="469"/>
      <c r="BY26" s="469"/>
      <c r="BZ26" s="469"/>
      <c r="CA26" s="469"/>
      <c r="CB26" s="469"/>
      <c r="CC26" s="469"/>
      <c r="CD26" s="469"/>
      <c r="CE26" s="469"/>
      <c r="CF26" s="469"/>
      <c r="CG26" s="469"/>
      <c r="CH26" s="469"/>
      <c r="CI26" s="469"/>
      <c r="CJ26" s="469"/>
      <c r="CK26" s="469"/>
      <c r="CL26" s="469"/>
      <c r="CM26" s="469"/>
      <c r="CN26" s="469"/>
      <c r="CO26" s="469"/>
      <c r="CP26" s="469"/>
      <c r="CQ26" s="469"/>
      <c r="CR26" s="469"/>
      <c r="CS26" s="469"/>
      <c r="CT26" s="469"/>
      <c r="CU26" s="469"/>
      <c r="CV26" s="469"/>
      <c r="CW26" s="469"/>
      <c r="CX26" s="469"/>
      <c r="CY26" s="469"/>
      <c r="CZ26" s="469"/>
      <c r="DA26" s="469"/>
      <c r="DB26" s="469"/>
      <c r="DC26" s="469"/>
      <c r="DD26" s="469"/>
      <c r="DE26" s="469"/>
      <c r="DF26" s="469"/>
      <c r="DG26" s="469"/>
      <c r="DH26" s="469"/>
      <c r="DI26" s="469"/>
      <c r="DJ26" s="469"/>
      <c r="DK26" s="469"/>
      <c r="DL26" s="469"/>
      <c r="DM26" s="469"/>
      <c r="DN26" s="469"/>
      <c r="DO26" s="469"/>
      <c r="DP26" s="469"/>
      <c r="DQ26" s="469"/>
      <c r="DR26" s="469"/>
      <c r="DS26" s="469"/>
      <c r="DT26" s="469"/>
      <c r="DU26" s="469"/>
      <c r="DV26" s="469"/>
      <c r="DW26" s="469"/>
      <c r="DX26" s="469"/>
      <c r="DY26" s="469">
        <f t="shared" si="0"/>
        <v>0</v>
      </c>
      <c r="DZ26" s="469"/>
      <c r="EA26" s="469"/>
      <c r="EB26" s="469"/>
      <c r="EC26" s="469"/>
      <c r="ED26" s="469"/>
      <c r="EE26" s="469"/>
      <c r="EF26" s="469"/>
      <c r="EG26" s="469"/>
      <c r="EH26" s="469"/>
      <c r="EI26" s="469"/>
      <c r="EJ26" s="469"/>
      <c r="EK26" s="469"/>
      <c r="EL26" s="469"/>
      <c r="EM26" s="469"/>
      <c r="EN26" s="469"/>
      <c r="EO26" s="464">
        <f t="shared" si="2"/>
        <v>0</v>
      </c>
      <c r="EP26" s="464"/>
      <c r="EQ26" s="464"/>
      <c r="ER26" s="464"/>
      <c r="ES26" s="464"/>
      <c r="ET26" s="464"/>
      <c r="EU26" s="464"/>
      <c r="EV26" s="464"/>
      <c r="EW26" s="464"/>
      <c r="EX26" s="464"/>
      <c r="EY26" s="464"/>
      <c r="EZ26" s="464"/>
      <c r="FA26" s="464"/>
      <c r="FB26" s="464"/>
      <c r="FC26" s="464"/>
      <c r="FD26" s="464"/>
      <c r="FE26" s="464"/>
      <c r="FH26" s="106"/>
    </row>
    <row r="27" spans="1:166" s="96" customFormat="1" ht="28.5" customHeight="1" x14ac:dyDescent="0.2">
      <c r="A27" s="465" t="s">
        <v>10</v>
      </c>
      <c r="B27" s="465"/>
      <c r="C27" s="465"/>
      <c r="D27" s="465"/>
      <c r="E27" s="465"/>
      <c r="F27" s="465"/>
      <c r="G27" s="466" t="s">
        <v>444</v>
      </c>
      <c r="H27" s="466"/>
      <c r="I27" s="466"/>
      <c r="J27" s="466"/>
      <c r="K27" s="466"/>
      <c r="L27" s="466"/>
      <c r="M27" s="466"/>
      <c r="N27" s="466"/>
      <c r="O27" s="466"/>
      <c r="P27" s="466"/>
      <c r="Q27" s="466"/>
      <c r="R27" s="466"/>
      <c r="S27" s="466"/>
      <c r="T27" s="466"/>
      <c r="U27" s="466"/>
      <c r="V27" s="466"/>
      <c r="W27" s="466"/>
      <c r="X27" s="466"/>
      <c r="Y27" s="467">
        <v>1</v>
      </c>
      <c r="Z27" s="467"/>
      <c r="AA27" s="467"/>
      <c r="AB27" s="467"/>
      <c r="AC27" s="467"/>
      <c r="AD27" s="467"/>
      <c r="AE27" s="467"/>
      <c r="AF27" s="467"/>
      <c r="AG27" s="467"/>
      <c r="AH27" s="467"/>
      <c r="AI27" s="467"/>
      <c r="AJ27" s="467"/>
      <c r="AK27" s="467"/>
      <c r="AL27" s="467"/>
      <c r="AM27" s="467"/>
      <c r="AN27" s="467"/>
      <c r="AO27" s="469">
        <f>BF27+CQ27+DI27</f>
        <v>27891</v>
      </c>
      <c r="AP27" s="469"/>
      <c r="AQ27" s="469"/>
      <c r="AR27" s="469"/>
      <c r="AS27" s="469"/>
      <c r="AT27" s="469"/>
      <c r="AU27" s="469"/>
      <c r="AV27" s="469"/>
      <c r="AW27" s="469"/>
      <c r="AX27" s="469"/>
      <c r="AY27" s="469"/>
      <c r="AZ27" s="469"/>
      <c r="BA27" s="469"/>
      <c r="BB27" s="469"/>
      <c r="BC27" s="469"/>
      <c r="BD27" s="469"/>
      <c r="BE27" s="469"/>
      <c r="BF27" s="469">
        <v>15891</v>
      </c>
      <c r="BG27" s="469"/>
      <c r="BH27" s="469"/>
      <c r="BI27" s="469"/>
      <c r="BJ27" s="469"/>
      <c r="BK27" s="469"/>
      <c r="BL27" s="469"/>
      <c r="BM27" s="469"/>
      <c r="BN27" s="469"/>
      <c r="BO27" s="469"/>
      <c r="BP27" s="469"/>
      <c r="BQ27" s="469"/>
      <c r="BR27" s="469"/>
      <c r="BS27" s="469"/>
      <c r="BT27" s="469"/>
      <c r="BU27" s="469"/>
      <c r="BV27" s="469"/>
      <c r="BW27" s="469"/>
      <c r="BX27" s="469"/>
      <c r="BY27" s="469"/>
      <c r="BZ27" s="469"/>
      <c r="CA27" s="469"/>
      <c r="CB27" s="469"/>
      <c r="CC27" s="469"/>
      <c r="CD27" s="469"/>
      <c r="CE27" s="469"/>
      <c r="CF27" s="469"/>
      <c r="CG27" s="469"/>
      <c r="CH27" s="469"/>
      <c r="CI27" s="469"/>
      <c r="CJ27" s="469"/>
      <c r="CK27" s="469"/>
      <c r="CL27" s="469"/>
      <c r="CM27" s="469"/>
      <c r="CN27" s="469"/>
      <c r="CO27" s="469"/>
      <c r="CP27" s="469"/>
      <c r="CQ27" s="469">
        <v>8000</v>
      </c>
      <c r="CR27" s="469"/>
      <c r="CS27" s="469"/>
      <c r="CT27" s="469"/>
      <c r="CU27" s="469"/>
      <c r="CV27" s="469"/>
      <c r="CW27" s="469"/>
      <c r="CX27" s="469"/>
      <c r="CY27" s="469"/>
      <c r="CZ27" s="469"/>
      <c r="DA27" s="469"/>
      <c r="DB27" s="469"/>
      <c r="DC27" s="469"/>
      <c r="DD27" s="469"/>
      <c r="DE27" s="469"/>
      <c r="DF27" s="469"/>
      <c r="DG27" s="469"/>
      <c r="DH27" s="469"/>
      <c r="DI27" s="469">
        <v>4000</v>
      </c>
      <c r="DJ27" s="469"/>
      <c r="DK27" s="469"/>
      <c r="DL27" s="469"/>
      <c r="DM27" s="469"/>
      <c r="DN27" s="469"/>
      <c r="DO27" s="469"/>
      <c r="DP27" s="469"/>
      <c r="DQ27" s="469"/>
      <c r="DR27" s="469"/>
      <c r="DS27" s="469"/>
      <c r="DT27" s="469"/>
      <c r="DU27" s="469"/>
      <c r="DV27" s="469"/>
      <c r="DW27" s="469"/>
      <c r="DX27" s="469"/>
      <c r="DY27" s="469">
        <f t="shared" si="0"/>
        <v>4183.6499999999996</v>
      </c>
      <c r="DZ27" s="469"/>
      <c r="EA27" s="469"/>
      <c r="EB27" s="469"/>
      <c r="EC27" s="469"/>
      <c r="ED27" s="469"/>
      <c r="EE27" s="469"/>
      <c r="EF27" s="469"/>
      <c r="EG27" s="469"/>
      <c r="EH27" s="469"/>
      <c r="EI27" s="469"/>
      <c r="EJ27" s="469"/>
      <c r="EK27" s="469"/>
      <c r="EL27" s="469"/>
      <c r="EM27" s="469"/>
      <c r="EN27" s="469"/>
      <c r="EO27" s="464">
        <f>AO27*Y27*12-876.04</f>
        <v>333815.96000000002</v>
      </c>
      <c r="EP27" s="464"/>
      <c r="EQ27" s="464"/>
      <c r="ER27" s="464"/>
      <c r="ES27" s="464"/>
      <c r="ET27" s="464"/>
      <c r="EU27" s="464"/>
      <c r="EV27" s="464"/>
      <c r="EW27" s="464"/>
      <c r="EX27" s="464"/>
      <c r="EY27" s="464"/>
      <c r="EZ27" s="464"/>
      <c r="FA27" s="464"/>
      <c r="FB27" s="464"/>
      <c r="FC27" s="464"/>
      <c r="FD27" s="464"/>
      <c r="FE27" s="464"/>
      <c r="FH27" s="106"/>
    </row>
    <row r="28" spans="1:166" s="96" customFormat="1" ht="31.5" hidden="1" customHeight="1" x14ac:dyDescent="0.2">
      <c r="A28" s="465" t="s">
        <v>11</v>
      </c>
      <c r="B28" s="465"/>
      <c r="C28" s="465"/>
      <c r="D28" s="465"/>
      <c r="E28" s="465"/>
      <c r="F28" s="465"/>
      <c r="G28" s="466" t="s">
        <v>445</v>
      </c>
      <c r="H28" s="466"/>
      <c r="I28" s="466"/>
      <c r="J28" s="466"/>
      <c r="K28" s="466"/>
      <c r="L28" s="466"/>
      <c r="M28" s="466"/>
      <c r="N28" s="466"/>
      <c r="O28" s="466"/>
      <c r="P28" s="466"/>
      <c r="Q28" s="466"/>
      <c r="R28" s="466"/>
      <c r="S28" s="466"/>
      <c r="T28" s="466"/>
      <c r="U28" s="466"/>
      <c r="V28" s="466"/>
      <c r="W28" s="466"/>
      <c r="X28" s="466"/>
      <c r="Y28" s="467"/>
      <c r="Z28" s="467"/>
      <c r="AA28" s="467"/>
      <c r="AB28" s="467"/>
      <c r="AC28" s="467"/>
      <c r="AD28" s="467"/>
      <c r="AE28" s="467"/>
      <c r="AF28" s="467"/>
      <c r="AG28" s="467"/>
      <c r="AH28" s="467"/>
      <c r="AI28" s="467"/>
      <c r="AJ28" s="467"/>
      <c r="AK28" s="467"/>
      <c r="AL28" s="467"/>
      <c r="AM28" s="467"/>
      <c r="AN28" s="467"/>
      <c r="AO28" s="469">
        <f t="shared" si="1"/>
        <v>0</v>
      </c>
      <c r="AP28" s="469"/>
      <c r="AQ28" s="469"/>
      <c r="AR28" s="469"/>
      <c r="AS28" s="469"/>
      <c r="AT28" s="469"/>
      <c r="AU28" s="469"/>
      <c r="AV28" s="469"/>
      <c r="AW28" s="469"/>
      <c r="AX28" s="469"/>
      <c r="AY28" s="469"/>
      <c r="AZ28" s="469"/>
      <c r="BA28" s="469"/>
      <c r="BB28" s="469"/>
      <c r="BC28" s="469"/>
      <c r="BD28" s="469"/>
      <c r="BE28" s="469"/>
      <c r="BF28" s="469"/>
      <c r="BG28" s="469"/>
      <c r="BH28" s="469"/>
      <c r="BI28" s="469"/>
      <c r="BJ28" s="469"/>
      <c r="BK28" s="469"/>
      <c r="BL28" s="469"/>
      <c r="BM28" s="469"/>
      <c r="BN28" s="469"/>
      <c r="BO28" s="469"/>
      <c r="BP28" s="469"/>
      <c r="BQ28" s="469"/>
      <c r="BR28" s="469"/>
      <c r="BS28" s="469"/>
      <c r="BT28" s="469"/>
      <c r="BU28" s="469"/>
      <c r="BV28" s="469"/>
      <c r="BW28" s="469"/>
      <c r="BX28" s="469"/>
      <c r="BY28" s="469"/>
      <c r="BZ28" s="469"/>
      <c r="CA28" s="469"/>
      <c r="CB28" s="469"/>
      <c r="CC28" s="469"/>
      <c r="CD28" s="469"/>
      <c r="CE28" s="469"/>
      <c r="CF28" s="469"/>
      <c r="CG28" s="469"/>
      <c r="CH28" s="469"/>
      <c r="CI28" s="469"/>
      <c r="CJ28" s="469"/>
      <c r="CK28" s="469"/>
      <c r="CL28" s="469"/>
      <c r="CM28" s="469"/>
      <c r="CN28" s="469"/>
      <c r="CO28" s="469"/>
      <c r="CP28" s="469"/>
      <c r="CQ28" s="469"/>
      <c r="CR28" s="469"/>
      <c r="CS28" s="469"/>
      <c r="CT28" s="469"/>
      <c r="CU28" s="469"/>
      <c r="CV28" s="469"/>
      <c r="CW28" s="469"/>
      <c r="CX28" s="469"/>
      <c r="CY28" s="469"/>
      <c r="CZ28" s="469"/>
      <c r="DA28" s="469"/>
      <c r="DB28" s="469"/>
      <c r="DC28" s="469"/>
      <c r="DD28" s="469"/>
      <c r="DE28" s="469"/>
      <c r="DF28" s="469"/>
      <c r="DG28" s="469"/>
      <c r="DH28" s="469"/>
      <c r="DI28" s="469"/>
      <c r="DJ28" s="469"/>
      <c r="DK28" s="469"/>
      <c r="DL28" s="469"/>
      <c r="DM28" s="469"/>
      <c r="DN28" s="469"/>
      <c r="DO28" s="469"/>
      <c r="DP28" s="469"/>
      <c r="DQ28" s="469"/>
      <c r="DR28" s="469"/>
      <c r="DS28" s="469"/>
      <c r="DT28" s="469"/>
      <c r="DU28" s="469"/>
      <c r="DV28" s="469"/>
      <c r="DW28" s="469"/>
      <c r="DX28" s="469"/>
      <c r="DY28" s="469">
        <f t="shared" si="0"/>
        <v>0</v>
      </c>
      <c r="DZ28" s="469"/>
      <c r="EA28" s="469"/>
      <c r="EB28" s="469"/>
      <c r="EC28" s="469"/>
      <c r="ED28" s="469"/>
      <c r="EE28" s="469"/>
      <c r="EF28" s="469"/>
      <c r="EG28" s="469"/>
      <c r="EH28" s="469"/>
      <c r="EI28" s="469"/>
      <c r="EJ28" s="469"/>
      <c r="EK28" s="469"/>
      <c r="EL28" s="469"/>
      <c r="EM28" s="469"/>
      <c r="EN28" s="469"/>
      <c r="EO28" s="464">
        <f t="shared" si="2"/>
        <v>0</v>
      </c>
      <c r="EP28" s="464"/>
      <c r="EQ28" s="464"/>
      <c r="ER28" s="464"/>
      <c r="ES28" s="464"/>
      <c r="ET28" s="464"/>
      <c r="EU28" s="464"/>
      <c r="EV28" s="464"/>
      <c r="EW28" s="464"/>
      <c r="EX28" s="464"/>
      <c r="EY28" s="464"/>
      <c r="EZ28" s="464"/>
      <c r="FA28" s="464"/>
      <c r="FB28" s="464"/>
      <c r="FC28" s="464"/>
      <c r="FD28" s="464"/>
      <c r="FE28" s="464"/>
      <c r="FH28" s="106"/>
    </row>
    <row r="29" spans="1:166" s="96" customFormat="1" ht="22.5" hidden="1" customHeight="1" x14ac:dyDescent="0.2">
      <c r="A29" s="465" t="s">
        <v>12</v>
      </c>
      <c r="B29" s="465"/>
      <c r="C29" s="465"/>
      <c r="D29" s="465"/>
      <c r="E29" s="465"/>
      <c r="F29" s="465"/>
      <c r="G29" s="466" t="s">
        <v>446</v>
      </c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6"/>
      <c r="T29" s="466"/>
      <c r="U29" s="466"/>
      <c r="V29" s="466"/>
      <c r="W29" s="466"/>
      <c r="X29" s="466"/>
      <c r="Y29" s="467"/>
      <c r="Z29" s="467"/>
      <c r="AA29" s="467"/>
      <c r="AB29" s="467"/>
      <c r="AC29" s="467"/>
      <c r="AD29" s="467"/>
      <c r="AE29" s="467"/>
      <c r="AF29" s="467"/>
      <c r="AG29" s="467"/>
      <c r="AH29" s="467"/>
      <c r="AI29" s="467"/>
      <c r="AJ29" s="467"/>
      <c r="AK29" s="467"/>
      <c r="AL29" s="467"/>
      <c r="AM29" s="467"/>
      <c r="AN29" s="467"/>
      <c r="AO29" s="469">
        <f>BF29+CQ29+DI29</f>
        <v>0</v>
      </c>
      <c r="AP29" s="469"/>
      <c r="AQ29" s="469"/>
      <c r="AR29" s="469"/>
      <c r="AS29" s="469"/>
      <c r="AT29" s="469"/>
      <c r="AU29" s="469"/>
      <c r="AV29" s="469"/>
      <c r="AW29" s="469"/>
      <c r="AX29" s="469"/>
      <c r="AY29" s="469"/>
      <c r="AZ29" s="469"/>
      <c r="BA29" s="469"/>
      <c r="BB29" s="469"/>
      <c r="BC29" s="469"/>
      <c r="BD29" s="469"/>
      <c r="BE29" s="469"/>
      <c r="BF29" s="469"/>
      <c r="BG29" s="469"/>
      <c r="BH29" s="469"/>
      <c r="BI29" s="469"/>
      <c r="BJ29" s="469"/>
      <c r="BK29" s="469"/>
      <c r="BL29" s="469"/>
      <c r="BM29" s="469"/>
      <c r="BN29" s="469"/>
      <c r="BO29" s="469"/>
      <c r="BP29" s="469"/>
      <c r="BQ29" s="469"/>
      <c r="BR29" s="469"/>
      <c r="BS29" s="469"/>
      <c r="BT29" s="469"/>
      <c r="BU29" s="469"/>
      <c r="BV29" s="469"/>
      <c r="BW29" s="469"/>
      <c r="BX29" s="469"/>
      <c r="BY29" s="469"/>
      <c r="BZ29" s="469"/>
      <c r="CA29" s="469"/>
      <c r="CB29" s="469"/>
      <c r="CC29" s="469"/>
      <c r="CD29" s="469"/>
      <c r="CE29" s="469"/>
      <c r="CF29" s="469"/>
      <c r="CG29" s="469"/>
      <c r="CH29" s="469"/>
      <c r="CI29" s="469"/>
      <c r="CJ29" s="469"/>
      <c r="CK29" s="469"/>
      <c r="CL29" s="469"/>
      <c r="CM29" s="469"/>
      <c r="CN29" s="469"/>
      <c r="CO29" s="469"/>
      <c r="CP29" s="469"/>
      <c r="CQ29" s="469"/>
      <c r="CR29" s="469"/>
      <c r="CS29" s="469"/>
      <c r="CT29" s="469"/>
      <c r="CU29" s="469"/>
      <c r="CV29" s="469"/>
      <c r="CW29" s="469"/>
      <c r="CX29" s="469"/>
      <c r="CY29" s="469"/>
      <c r="CZ29" s="469"/>
      <c r="DA29" s="469"/>
      <c r="DB29" s="469"/>
      <c r="DC29" s="469"/>
      <c r="DD29" s="469"/>
      <c r="DE29" s="469"/>
      <c r="DF29" s="469"/>
      <c r="DG29" s="469"/>
      <c r="DH29" s="469"/>
      <c r="DI29" s="469"/>
      <c r="DJ29" s="469"/>
      <c r="DK29" s="469"/>
      <c r="DL29" s="469"/>
      <c r="DM29" s="469"/>
      <c r="DN29" s="469"/>
      <c r="DO29" s="469"/>
      <c r="DP29" s="469"/>
      <c r="DQ29" s="469"/>
      <c r="DR29" s="469"/>
      <c r="DS29" s="469"/>
      <c r="DT29" s="469"/>
      <c r="DU29" s="469"/>
      <c r="DV29" s="469"/>
      <c r="DW29" s="469"/>
      <c r="DX29" s="469"/>
      <c r="DY29" s="469">
        <f>AO29*0.15</f>
        <v>0</v>
      </c>
      <c r="DZ29" s="469"/>
      <c r="EA29" s="469"/>
      <c r="EB29" s="469"/>
      <c r="EC29" s="469"/>
      <c r="ED29" s="469"/>
      <c r="EE29" s="469"/>
      <c r="EF29" s="469"/>
      <c r="EG29" s="469"/>
      <c r="EH29" s="469"/>
      <c r="EI29" s="469"/>
      <c r="EJ29" s="469"/>
      <c r="EK29" s="469"/>
      <c r="EL29" s="469"/>
      <c r="EM29" s="469"/>
      <c r="EN29" s="469"/>
      <c r="EO29" s="464">
        <f t="shared" si="2"/>
        <v>0</v>
      </c>
      <c r="EP29" s="464"/>
      <c r="EQ29" s="464"/>
      <c r="ER29" s="464"/>
      <c r="ES29" s="464"/>
      <c r="ET29" s="464"/>
      <c r="EU29" s="464"/>
      <c r="EV29" s="464"/>
      <c r="EW29" s="464"/>
      <c r="EX29" s="464"/>
      <c r="EY29" s="464"/>
      <c r="EZ29" s="464"/>
      <c r="FA29" s="464"/>
      <c r="FB29" s="464"/>
      <c r="FC29" s="464"/>
      <c r="FD29" s="464"/>
      <c r="FE29" s="464"/>
      <c r="FH29" s="106"/>
    </row>
    <row r="30" spans="1:166" s="96" customFormat="1" ht="17.25" customHeight="1" x14ac:dyDescent="0.2">
      <c r="A30" s="465" t="s">
        <v>11</v>
      </c>
      <c r="B30" s="465"/>
      <c r="C30" s="465"/>
      <c r="D30" s="465"/>
      <c r="E30" s="465"/>
      <c r="F30" s="465"/>
      <c r="G30" s="466" t="s">
        <v>442</v>
      </c>
      <c r="H30" s="466"/>
      <c r="I30" s="466"/>
      <c r="J30" s="466"/>
      <c r="K30" s="466"/>
      <c r="L30" s="466"/>
      <c r="M30" s="466"/>
      <c r="N30" s="466"/>
      <c r="O30" s="466"/>
      <c r="P30" s="466"/>
      <c r="Q30" s="466"/>
      <c r="R30" s="466"/>
      <c r="S30" s="466"/>
      <c r="T30" s="466"/>
      <c r="U30" s="466"/>
      <c r="V30" s="466"/>
      <c r="W30" s="466"/>
      <c r="X30" s="466"/>
      <c r="Y30" s="467">
        <v>1</v>
      </c>
      <c r="Z30" s="467"/>
      <c r="AA30" s="467"/>
      <c r="AB30" s="467"/>
      <c r="AC30" s="467"/>
      <c r="AD30" s="467"/>
      <c r="AE30" s="467"/>
      <c r="AF30" s="467"/>
      <c r="AG30" s="467"/>
      <c r="AH30" s="467"/>
      <c r="AI30" s="467"/>
      <c r="AJ30" s="467"/>
      <c r="AK30" s="467"/>
      <c r="AL30" s="467"/>
      <c r="AM30" s="467"/>
      <c r="AN30" s="467"/>
      <c r="AO30" s="469">
        <f>BF30+CQ30+DI30</f>
        <v>20891</v>
      </c>
      <c r="AP30" s="469"/>
      <c r="AQ30" s="469"/>
      <c r="AR30" s="469"/>
      <c r="AS30" s="469"/>
      <c r="AT30" s="469"/>
      <c r="AU30" s="469"/>
      <c r="AV30" s="469"/>
      <c r="AW30" s="469"/>
      <c r="AX30" s="469"/>
      <c r="AY30" s="469"/>
      <c r="AZ30" s="469"/>
      <c r="BA30" s="469"/>
      <c r="BB30" s="469"/>
      <c r="BC30" s="469"/>
      <c r="BD30" s="469"/>
      <c r="BE30" s="469"/>
      <c r="BF30" s="469">
        <v>15891</v>
      </c>
      <c r="BG30" s="469"/>
      <c r="BH30" s="469"/>
      <c r="BI30" s="469"/>
      <c r="BJ30" s="469"/>
      <c r="BK30" s="469"/>
      <c r="BL30" s="469"/>
      <c r="BM30" s="469"/>
      <c r="BN30" s="469"/>
      <c r="BO30" s="469"/>
      <c r="BP30" s="469"/>
      <c r="BQ30" s="469"/>
      <c r="BR30" s="469"/>
      <c r="BS30" s="469"/>
      <c r="BT30" s="469"/>
      <c r="BU30" s="469"/>
      <c r="BV30" s="469"/>
      <c r="BW30" s="469"/>
      <c r="BX30" s="469"/>
      <c r="BY30" s="469"/>
      <c r="BZ30" s="469"/>
      <c r="CA30" s="469"/>
      <c r="CB30" s="469"/>
      <c r="CC30" s="469"/>
      <c r="CD30" s="469"/>
      <c r="CE30" s="469"/>
      <c r="CF30" s="469"/>
      <c r="CG30" s="469"/>
      <c r="CH30" s="469"/>
      <c r="CI30" s="469"/>
      <c r="CJ30" s="469"/>
      <c r="CK30" s="469"/>
      <c r="CL30" s="469"/>
      <c r="CM30" s="469"/>
      <c r="CN30" s="469"/>
      <c r="CO30" s="469"/>
      <c r="CP30" s="469"/>
      <c r="CQ30" s="469">
        <v>2000</v>
      </c>
      <c r="CR30" s="469"/>
      <c r="CS30" s="469"/>
      <c r="CT30" s="469"/>
      <c r="CU30" s="469"/>
      <c r="CV30" s="469"/>
      <c r="CW30" s="469"/>
      <c r="CX30" s="469"/>
      <c r="CY30" s="469"/>
      <c r="CZ30" s="469"/>
      <c r="DA30" s="469"/>
      <c r="DB30" s="469"/>
      <c r="DC30" s="469"/>
      <c r="DD30" s="469"/>
      <c r="DE30" s="469"/>
      <c r="DF30" s="469"/>
      <c r="DG30" s="469"/>
      <c r="DH30" s="469"/>
      <c r="DI30" s="469">
        <v>3000</v>
      </c>
      <c r="DJ30" s="469"/>
      <c r="DK30" s="469"/>
      <c r="DL30" s="469"/>
      <c r="DM30" s="469"/>
      <c r="DN30" s="469"/>
      <c r="DO30" s="469"/>
      <c r="DP30" s="469"/>
      <c r="DQ30" s="469"/>
      <c r="DR30" s="469"/>
      <c r="DS30" s="469"/>
      <c r="DT30" s="469"/>
      <c r="DU30" s="469"/>
      <c r="DV30" s="469"/>
      <c r="DW30" s="469"/>
      <c r="DX30" s="469"/>
      <c r="DY30" s="469">
        <f>AO30*0.15</f>
        <v>3133.65</v>
      </c>
      <c r="DZ30" s="469"/>
      <c r="EA30" s="469"/>
      <c r="EB30" s="469"/>
      <c r="EC30" s="469"/>
      <c r="ED30" s="469"/>
      <c r="EE30" s="469"/>
      <c r="EF30" s="469"/>
      <c r="EG30" s="469"/>
      <c r="EH30" s="469"/>
      <c r="EI30" s="469"/>
      <c r="EJ30" s="469"/>
      <c r="EK30" s="469"/>
      <c r="EL30" s="469"/>
      <c r="EM30" s="469"/>
      <c r="EN30" s="469"/>
      <c r="EO30" s="464">
        <f>AO30*Y30*12-16708.07</f>
        <v>233983.93</v>
      </c>
      <c r="EP30" s="464"/>
      <c r="EQ30" s="464"/>
      <c r="ER30" s="464"/>
      <c r="ES30" s="464"/>
      <c r="ET30" s="464"/>
      <c r="EU30" s="464"/>
      <c r="EV30" s="464"/>
      <c r="EW30" s="464"/>
      <c r="EX30" s="464"/>
      <c r="EY30" s="464"/>
      <c r="EZ30" s="464"/>
      <c r="FA30" s="464"/>
      <c r="FB30" s="464"/>
      <c r="FC30" s="464"/>
      <c r="FD30" s="464"/>
      <c r="FE30" s="464"/>
      <c r="FH30" s="106"/>
    </row>
    <row r="31" spans="1:166" s="96" customFormat="1" ht="15" customHeight="1" x14ac:dyDescent="0.2">
      <c r="A31" s="465" t="s">
        <v>12</v>
      </c>
      <c r="B31" s="465"/>
      <c r="C31" s="465"/>
      <c r="D31" s="465"/>
      <c r="E31" s="465"/>
      <c r="F31" s="465"/>
      <c r="G31" s="466" t="s">
        <v>447</v>
      </c>
      <c r="H31" s="466"/>
      <c r="I31" s="466"/>
      <c r="J31" s="466"/>
      <c r="K31" s="466"/>
      <c r="L31" s="466"/>
      <c r="M31" s="466"/>
      <c r="N31" s="466"/>
      <c r="O31" s="466"/>
      <c r="P31" s="466"/>
      <c r="Q31" s="466"/>
      <c r="R31" s="466"/>
      <c r="S31" s="466"/>
      <c r="T31" s="466"/>
      <c r="U31" s="466"/>
      <c r="V31" s="466"/>
      <c r="W31" s="466"/>
      <c r="X31" s="466"/>
      <c r="Y31" s="467">
        <v>8.6</v>
      </c>
      <c r="Z31" s="467"/>
      <c r="AA31" s="467"/>
      <c r="AB31" s="467"/>
      <c r="AC31" s="467"/>
      <c r="AD31" s="467"/>
      <c r="AE31" s="467"/>
      <c r="AF31" s="467"/>
      <c r="AG31" s="467"/>
      <c r="AH31" s="467"/>
      <c r="AI31" s="467"/>
      <c r="AJ31" s="467"/>
      <c r="AK31" s="467"/>
      <c r="AL31" s="467"/>
      <c r="AM31" s="467"/>
      <c r="AN31" s="467"/>
      <c r="AO31" s="469">
        <f t="shared" si="1"/>
        <v>22847</v>
      </c>
      <c r="AP31" s="469"/>
      <c r="AQ31" s="469"/>
      <c r="AR31" s="469"/>
      <c r="AS31" s="469"/>
      <c r="AT31" s="469"/>
      <c r="AU31" s="469"/>
      <c r="AV31" s="469"/>
      <c r="AW31" s="469"/>
      <c r="AX31" s="469"/>
      <c r="AY31" s="469"/>
      <c r="AZ31" s="469"/>
      <c r="BA31" s="469"/>
      <c r="BB31" s="469"/>
      <c r="BC31" s="469"/>
      <c r="BD31" s="469"/>
      <c r="BE31" s="469"/>
      <c r="BF31" s="469">
        <v>15347</v>
      </c>
      <c r="BG31" s="469"/>
      <c r="BH31" s="469"/>
      <c r="BI31" s="469"/>
      <c r="BJ31" s="469"/>
      <c r="BK31" s="469"/>
      <c r="BL31" s="469"/>
      <c r="BM31" s="469"/>
      <c r="BN31" s="469"/>
      <c r="BO31" s="469"/>
      <c r="BP31" s="469"/>
      <c r="BQ31" s="469"/>
      <c r="BR31" s="469"/>
      <c r="BS31" s="469"/>
      <c r="BT31" s="469"/>
      <c r="BU31" s="469"/>
      <c r="BV31" s="469"/>
      <c r="BW31" s="469"/>
      <c r="BX31" s="469"/>
      <c r="BY31" s="469"/>
      <c r="BZ31" s="469"/>
      <c r="CA31" s="469"/>
      <c r="CB31" s="469"/>
      <c r="CC31" s="469"/>
      <c r="CD31" s="469"/>
      <c r="CE31" s="469"/>
      <c r="CF31" s="469"/>
      <c r="CG31" s="469"/>
      <c r="CH31" s="469"/>
      <c r="CI31" s="469"/>
      <c r="CJ31" s="469"/>
      <c r="CK31" s="469"/>
      <c r="CL31" s="469"/>
      <c r="CM31" s="469"/>
      <c r="CN31" s="469"/>
      <c r="CO31" s="469"/>
      <c r="CP31" s="469"/>
      <c r="CQ31" s="469">
        <v>5000</v>
      </c>
      <c r="CR31" s="469"/>
      <c r="CS31" s="469"/>
      <c r="CT31" s="469"/>
      <c r="CU31" s="469"/>
      <c r="CV31" s="469"/>
      <c r="CW31" s="469"/>
      <c r="CX31" s="469"/>
      <c r="CY31" s="469"/>
      <c r="CZ31" s="469"/>
      <c r="DA31" s="469"/>
      <c r="DB31" s="469"/>
      <c r="DC31" s="469"/>
      <c r="DD31" s="469"/>
      <c r="DE31" s="469"/>
      <c r="DF31" s="469"/>
      <c r="DG31" s="469"/>
      <c r="DH31" s="469"/>
      <c r="DI31" s="469">
        <v>2500</v>
      </c>
      <c r="DJ31" s="469"/>
      <c r="DK31" s="469"/>
      <c r="DL31" s="469"/>
      <c r="DM31" s="469"/>
      <c r="DN31" s="469"/>
      <c r="DO31" s="469"/>
      <c r="DP31" s="469"/>
      <c r="DQ31" s="469"/>
      <c r="DR31" s="469"/>
      <c r="DS31" s="469"/>
      <c r="DT31" s="469"/>
      <c r="DU31" s="469"/>
      <c r="DV31" s="469"/>
      <c r="DW31" s="469"/>
      <c r="DX31" s="469"/>
      <c r="DY31" s="469">
        <f t="shared" si="0"/>
        <v>3427.0499999999997</v>
      </c>
      <c r="DZ31" s="469"/>
      <c r="EA31" s="469"/>
      <c r="EB31" s="469"/>
      <c r="EC31" s="469"/>
      <c r="ED31" s="469"/>
      <c r="EE31" s="469"/>
      <c r="EF31" s="469"/>
      <c r="EG31" s="469"/>
      <c r="EH31" s="469"/>
      <c r="EI31" s="469"/>
      <c r="EJ31" s="469"/>
      <c r="EK31" s="469"/>
      <c r="EL31" s="469"/>
      <c r="EM31" s="469"/>
      <c r="EN31" s="469"/>
      <c r="EO31" s="464">
        <f>(AO31*12*Y31)-2329.69</f>
        <v>2355480.71</v>
      </c>
      <c r="EP31" s="464"/>
      <c r="EQ31" s="464"/>
      <c r="ER31" s="464"/>
      <c r="ES31" s="464"/>
      <c r="ET31" s="464"/>
      <c r="EU31" s="464"/>
      <c r="EV31" s="464"/>
      <c r="EW31" s="464"/>
      <c r="EX31" s="464"/>
      <c r="EY31" s="464"/>
      <c r="EZ31" s="464"/>
      <c r="FA31" s="464"/>
      <c r="FB31" s="464"/>
      <c r="FC31" s="464"/>
      <c r="FD31" s="464"/>
      <c r="FE31" s="464"/>
      <c r="FH31" s="106"/>
    </row>
    <row r="32" spans="1:166" s="96" customFormat="1" ht="22.5" customHeight="1" x14ac:dyDescent="0.2">
      <c r="A32" s="465" t="s">
        <v>13</v>
      </c>
      <c r="B32" s="465"/>
      <c r="C32" s="465"/>
      <c r="D32" s="465"/>
      <c r="E32" s="465"/>
      <c r="F32" s="465"/>
      <c r="G32" s="466" t="s">
        <v>448</v>
      </c>
      <c r="H32" s="466"/>
      <c r="I32" s="466"/>
      <c r="J32" s="466"/>
      <c r="K32" s="466"/>
      <c r="L32" s="466"/>
      <c r="M32" s="466"/>
      <c r="N32" s="466"/>
      <c r="O32" s="466"/>
      <c r="P32" s="466"/>
      <c r="Q32" s="466"/>
      <c r="R32" s="466"/>
      <c r="S32" s="466"/>
      <c r="T32" s="466"/>
      <c r="U32" s="466"/>
      <c r="V32" s="466"/>
      <c r="W32" s="466"/>
      <c r="X32" s="466"/>
      <c r="Y32" s="467">
        <v>5</v>
      </c>
      <c r="Z32" s="467"/>
      <c r="AA32" s="467"/>
      <c r="AB32" s="467"/>
      <c r="AC32" s="467"/>
      <c r="AD32" s="467"/>
      <c r="AE32" s="467"/>
      <c r="AF32" s="467"/>
      <c r="AG32" s="467"/>
      <c r="AH32" s="467"/>
      <c r="AI32" s="467"/>
      <c r="AJ32" s="467"/>
      <c r="AK32" s="467"/>
      <c r="AL32" s="467"/>
      <c r="AM32" s="467"/>
      <c r="AN32" s="467"/>
      <c r="AO32" s="464">
        <f>BF32+CQ32+DI32</f>
        <v>16040</v>
      </c>
      <c r="AP32" s="464"/>
      <c r="AQ32" s="464"/>
      <c r="AR32" s="464"/>
      <c r="AS32" s="464"/>
      <c r="AT32" s="464"/>
      <c r="AU32" s="464"/>
      <c r="AV32" s="464"/>
      <c r="AW32" s="464"/>
      <c r="AX32" s="464"/>
      <c r="AY32" s="464"/>
      <c r="AZ32" s="464"/>
      <c r="BA32" s="464"/>
      <c r="BB32" s="464"/>
      <c r="BC32" s="464"/>
      <c r="BD32" s="464"/>
      <c r="BE32" s="464"/>
      <c r="BF32" s="464">
        <v>7040</v>
      </c>
      <c r="BG32" s="464"/>
      <c r="BH32" s="464"/>
      <c r="BI32" s="464"/>
      <c r="BJ32" s="464"/>
      <c r="BK32" s="464"/>
      <c r="BL32" s="464"/>
      <c r="BM32" s="464"/>
      <c r="BN32" s="464"/>
      <c r="BO32" s="464"/>
      <c r="BP32" s="464"/>
      <c r="BQ32" s="464"/>
      <c r="BR32" s="464"/>
      <c r="BS32" s="464"/>
      <c r="BT32" s="464"/>
      <c r="BU32" s="464"/>
      <c r="BV32" s="464"/>
      <c r="BW32" s="464"/>
      <c r="BX32" s="464"/>
      <c r="BY32" s="464"/>
      <c r="BZ32" s="464"/>
      <c r="CA32" s="464"/>
      <c r="CB32" s="464"/>
      <c r="CC32" s="464"/>
      <c r="CD32" s="464"/>
      <c r="CE32" s="464"/>
      <c r="CF32" s="464"/>
      <c r="CG32" s="464"/>
      <c r="CH32" s="464"/>
      <c r="CI32" s="464"/>
      <c r="CJ32" s="464"/>
      <c r="CK32" s="464"/>
      <c r="CL32" s="464"/>
      <c r="CM32" s="464"/>
      <c r="CN32" s="464"/>
      <c r="CO32" s="464"/>
      <c r="CP32" s="464"/>
      <c r="CQ32" s="464">
        <v>6000</v>
      </c>
      <c r="CR32" s="464"/>
      <c r="CS32" s="464"/>
      <c r="CT32" s="464"/>
      <c r="CU32" s="464"/>
      <c r="CV32" s="464"/>
      <c r="CW32" s="464"/>
      <c r="CX32" s="464"/>
      <c r="CY32" s="464"/>
      <c r="CZ32" s="464"/>
      <c r="DA32" s="464"/>
      <c r="DB32" s="464"/>
      <c r="DC32" s="464"/>
      <c r="DD32" s="464"/>
      <c r="DE32" s="464"/>
      <c r="DF32" s="464"/>
      <c r="DG32" s="464"/>
      <c r="DH32" s="464"/>
      <c r="DI32" s="464">
        <v>3000</v>
      </c>
      <c r="DJ32" s="464"/>
      <c r="DK32" s="464"/>
      <c r="DL32" s="464"/>
      <c r="DM32" s="464"/>
      <c r="DN32" s="464"/>
      <c r="DO32" s="464"/>
      <c r="DP32" s="464"/>
      <c r="DQ32" s="464"/>
      <c r="DR32" s="464"/>
      <c r="DS32" s="464"/>
      <c r="DT32" s="464"/>
      <c r="DU32" s="464"/>
      <c r="DV32" s="464"/>
      <c r="DW32" s="464"/>
      <c r="DX32" s="464"/>
      <c r="DY32" s="464">
        <f t="shared" si="0"/>
        <v>2406</v>
      </c>
      <c r="DZ32" s="464"/>
      <c r="EA32" s="464"/>
      <c r="EB32" s="464"/>
      <c r="EC32" s="464"/>
      <c r="ED32" s="464"/>
      <c r="EE32" s="464"/>
      <c r="EF32" s="464"/>
      <c r="EG32" s="464"/>
      <c r="EH32" s="464"/>
      <c r="EI32" s="464"/>
      <c r="EJ32" s="464"/>
      <c r="EK32" s="464"/>
      <c r="EL32" s="464"/>
      <c r="EM32" s="464"/>
      <c r="EN32" s="464"/>
      <c r="EO32" s="464">
        <f>AO32*12*Y32</f>
        <v>962400</v>
      </c>
      <c r="EP32" s="464"/>
      <c r="EQ32" s="464"/>
      <c r="ER32" s="464"/>
      <c r="ES32" s="464"/>
      <c r="ET32" s="464"/>
      <c r="EU32" s="464"/>
      <c r="EV32" s="464"/>
      <c r="EW32" s="464"/>
      <c r="EX32" s="464"/>
      <c r="EY32" s="464"/>
      <c r="EZ32" s="464"/>
      <c r="FA32" s="464"/>
      <c r="FB32" s="464"/>
      <c r="FC32" s="464"/>
      <c r="FD32" s="464"/>
      <c r="FE32" s="464"/>
      <c r="FH32" s="106"/>
      <c r="FJ32" s="156"/>
    </row>
    <row r="33" spans="1:166" s="96" customFormat="1" ht="22.5" customHeight="1" x14ac:dyDescent="0.2">
      <c r="A33" s="465" t="s">
        <v>192</v>
      </c>
      <c r="B33" s="465"/>
      <c r="C33" s="465"/>
      <c r="D33" s="465"/>
      <c r="E33" s="465"/>
      <c r="F33" s="465"/>
      <c r="G33" s="466" t="s">
        <v>446</v>
      </c>
      <c r="H33" s="466"/>
      <c r="I33" s="466"/>
      <c r="J33" s="466"/>
      <c r="K33" s="466"/>
      <c r="L33" s="466"/>
      <c r="M33" s="466"/>
      <c r="N33" s="466"/>
      <c r="O33" s="466"/>
      <c r="P33" s="466"/>
      <c r="Q33" s="466"/>
      <c r="R33" s="466"/>
      <c r="S33" s="466"/>
      <c r="T33" s="466"/>
      <c r="U33" s="466"/>
      <c r="V33" s="466"/>
      <c r="W33" s="466"/>
      <c r="X33" s="466"/>
      <c r="Y33" s="467">
        <v>1</v>
      </c>
      <c r="Z33" s="467"/>
      <c r="AA33" s="467"/>
      <c r="AB33" s="467"/>
      <c r="AC33" s="467"/>
      <c r="AD33" s="467"/>
      <c r="AE33" s="467"/>
      <c r="AF33" s="467"/>
      <c r="AG33" s="467"/>
      <c r="AH33" s="467"/>
      <c r="AI33" s="467"/>
      <c r="AJ33" s="467"/>
      <c r="AK33" s="467"/>
      <c r="AL33" s="467"/>
      <c r="AM33" s="467"/>
      <c r="AN33" s="467"/>
      <c r="AO33" s="464">
        <f>BF33+CQ33+DI33</f>
        <v>23347</v>
      </c>
      <c r="AP33" s="464"/>
      <c r="AQ33" s="464"/>
      <c r="AR33" s="464"/>
      <c r="AS33" s="464"/>
      <c r="AT33" s="464"/>
      <c r="AU33" s="464"/>
      <c r="AV33" s="464"/>
      <c r="AW33" s="464"/>
      <c r="AX33" s="464"/>
      <c r="AY33" s="464"/>
      <c r="AZ33" s="464"/>
      <c r="BA33" s="464"/>
      <c r="BB33" s="464"/>
      <c r="BC33" s="464"/>
      <c r="BD33" s="464"/>
      <c r="BE33" s="464"/>
      <c r="BF33" s="464">
        <v>15347</v>
      </c>
      <c r="BG33" s="464"/>
      <c r="BH33" s="464"/>
      <c r="BI33" s="464"/>
      <c r="BJ33" s="464"/>
      <c r="BK33" s="464"/>
      <c r="BL33" s="464"/>
      <c r="BM33" s="464"/>
      <c r="BN33" s="464"/>
      <c r="BO33" s="464"/>
      <c r="BP33" s="464"/>
      <c r="BQ33" s="464"/>
      <c r="BR33" s="464"/>
      <c r="BS33" s="464"/>
      <c r="BT33" s="464"/>
      <c r="BU33" s="464"/>
      <c r="BV33" s="464"/>
      <c r="BW33" s="464"/>
      <c r="BX33" s="464"/>
      <c r="BY33" s="464"/>
      <c r="BZ33" s="464"/>
      <c r="CA33" s="464"/>
      <c r="CB33" s="464"/>
      <c r="CC33" s="464"/>
      <c r="CD33" s="464"/>
      <c r="CE33" s="464"/>
      <c r="CF33" s="464"/>
      <c r="CG33" s="464"/>
      <c r="CH33" s="464"/>
      <c r="CI33" s="464"/>
      <c r="CJ33" s="464"/>
      <c r="CK33" s="464"/>
      <c r="CL33" s="464"/>
      <c r="CM33" s="464"/>
      <c r="CN33" s="464"/>
      <c r="CO33" s="464"/>
      <c r="CP33" s="464"/>
      <c r="CQ33" s="464">
        <v>5000</v>
      </c>
      <c r="CR33" s="464"/>
      <c r="CS33" s="464"/>
      <c r="CT33" s="464"/>
      <c r="CU33" s="464"/>
      <c r="CV33" s="464"/>
      <c r="CW33" s="464"/>
      <c r="CX33" s="464"/>
      <c r="CY33" s="464"/>
      <c r="CZ33" s="464"/>
      <c r="DA33" s="464"/>
      <c r="DB33" s="464"/>
      <c r="DC33" s="464"/>
      <c r="DD33" s="464"/>
      <c r="DE33" s="464"/>
      <c r="DF33" s="464"/>
      <c r="DG33" s="464"/>
      <c r="DH33" s="464"/>
      <c r="DI33" s="464">
        <v>3000</v>
      </c>
      <c r="DJ33" s="464"/>
      <c r="DK33" s="464"/>
      <c r="DL33" s="464"/>
      <c r="DM33" s="464"/>
      <c r="DN33" s="464"/>
      <c r="DO33" s="464"/>
      <c r="DP33" s="464"/>
      <c r="DQ33" s="464"/>
      <c r="DR33" s="464"/>
      <c r="DS33" s="464"/>
      <c r="DT33" s="464"/>
      <c r="DU33" s="464"/>
      <c r="DV33" s="464"/>
      <c r="DW33" s="464"/>
      <c r="DX33" s="464"/>
      <c r="DY33" s="464">
        <f t="shared" ref="DY33" si="3">AO33*0.15</f>
        <v>3502.0499999999997</v>
      </c>
      <c r="DZ33" s="464"/>
      <c r="EA33" s="464"/>
      <c r="EB33" s="464"/>
      <c r="EC33" s="464"/>
      <c r="ED33" s="464"/>
      <c r="EE33" s="464"/>
      <c r="EF33" s="464"/>
      <c r="EG33" s="464"/>
      <c r="EH33" s="464"/>
      <c r="EI33" s="464"/>
      <c r="EJ33" s="464"/>
      <c r="EK33" s="464"/>
      <c r="EL33" s="464"/>
      <c r="EM33" s="464"/>
      <c r="EN33" s="464"/>
      <c r="EO33" s="464">
        <f>AO33*12*Y33</f>
        <v>280164</v>
      </c>
      <c r="EP33" s="464"/>
      <c r="EQ33" s="464"/>
      <c r="ER33" s="464"/>
      <c r="ES33" s="464"/>
      <c r="ET33" s="464"/>
      <c r="EU33" s="464"/>
      <c r="EV33" s="464"/>
      <c r="EW33" s="464"/>
      <c r="EX33" s="464"/>
      <c r="EY33" s="464"/>
      <c r="EZ33" s="464"/>
      <c r="FA33" s="464"/>
      <c r="FB33" s="464"/>
      <c r="FC33" s="464"/>
      <c r="FD33" s="464"/>
      <c r="FE33" s="464"/>
      <c r="FH33" s="106"/>
      <c r="FJ33" s="156"/>
    </row>
    <row r="34" spans="1:166" s="96" customFormat="1" ht="22.5" customHeight="1" x14ac:dyDescent="0.2">
      <c r="A34" s="465" t="s">
        <v>193</v>
      </c>
      <c r="B34" s="465"/>
      <c r="C34" s="465"/>
      <c r="D34" s="465"/>
      <c r="E34" s="465"/>
      <c r="F34" s="465"/>
      <c r="G34" s="466" t="s">
        <v>545</v>
      </c>
      <c r="H34" s="466"/>
      <c r="I34" s="466"/>
      <c r="J34" s="466"/>
      <c r="K34" s="466"/>
      <c r="L34" s="466"/>
      <c r="M34" s="466"/>
      <c r="N34" s="466"/>
      <c r="O34" s="466"/>
      <c r="P34" s="466"/>
      <c r="Q34" s="466"/>
      <c r="R34" s="466"/>
      <c r="S34" s="466"/>
      <c r="T34" s="466"/>
      <c r="U34" s="466"/>
      <c r="V34" s="466"/>
      <c r="W34" s="466"/>
      <c r="X34" s="466"/>
      <c r="Y34" s="467">
        <v>0.5</v>
      </c>
      <c r="Z34" s="467"/>
      <c r="AA34" s="467"/>
      <c r="AB34" s="467"/>
      <c r="AC34" s="467"/>
      <c r="AD34" s="467"/>
      <c r="AE34" s="467"/>
      <c r="AF34" s="467"/>
      <c r="AG34" s="467"/>
      <c r="AH34" s="467"/>
      <c r="AI34" s="467"/>
      <c r="AJ34" s="467"/>
      <c r="AK34" s="467"/>
      <c r="AL34" s="467"/>
      <c r="AM34" s="467"/>
      <c r="AN34" s="467"/>
      <c r="AO34" s="464">
        <f>BF34+CQ34+DI34</f>
        <v>23992</v>
      </c>
      <c r="AP34" s="464"/>
      <c r="AQ34" s="464"/>
      <c r="AR34" s="464"/>
      <c r="AS34" s="464"/>
      <c r="AT34" s="464"/>
      <c r="AU34" s="464"/>
      <c r="AV34" s="464"/>
      <c r="AW34" s="464"/>
      <c r="AX34" s="464"/>
      <c r="AY34" s="464"/>
      <c r="AZ34" s="464"/>
      <c r="BA34" s="464"/>
      <c r="BB34" s="464"/>
      <c r="BC34" s="464"/>
      <c r="BD34" s="464"/>
      <c r="BE34" s="464"/>
      <c r="BF34" s="464">
        <v>14992</v>
      </c>
      <c r="BG34" s="464"/>
      <c r="BH34" s="464"/>
      <c r="BI34" s="464"/>
      <c r="BJ34" s="464"/>
      <c r="BK34" s="464"/>
      <c r="BL34" s="464"/>
      <c r="BM34" s="464"/>
      <c r="BN34" s="464"/>
      <c r="BO34" s="464"/>
      <c r="BP34" s="464"/>
      <c r="BQ34" s="464"/>
      <c r="BR34" s="464"/>
      <c r="BS34" s="464"/>
      <c r="BT34" s="464"/>
      <c r="BU34" s="464"/>
      <c r="BV34" s="464"/>
      <c r="BW34" s="464"/>
      <c r="BX34" s="464"/>
      <c r="BY34" s="464"/>
      <c r="BZ34" s="464"/>
      <c r="CA34" s="464"/>
      <c r="CB34" s="464"/>
      <c r="CC34" s="464"/>
      <c r="CD34" s="464"/>
      <c r="CE34" s="464"/>
      <c r="CF34" s="464"/>
      <c r="CG34" s="464"/>
      <c r="CH34" s="464"/>
      <c r="CI34" s="464"/>
      <c r="CJ34" s="464"/>
      <c r="CK34" s="464"/>
      <c r="CL34" s="464"/>
      <c r="CM34" s="464"/>
      <c r="CN34" s="464"/>
      <c r="CO34" s="464"/>
      <c r="CP34" s="464"/>
      <c r="CQ34" s="464">
        <v>6000</v>
      </c>
      <c r="CR34" s="464"/>
      <c r="CS34" s="464"/>
      <c r="CT34" s="464"/>
      <c r="CU34" s="464"/>
      <c r="CV34" s="464"/>
      <c r="CW34" s="464"/>
      <c r="CX34" s="464"/>
      <c r="CY34" s="464"/>
      <c r="CZ34" s="464"/>
      <c r="DA34" s="464"/>
      <c r="DB34" s="464"/>
      <c r="DC34" s="464"/>
      <c r="DD34" s="464"/>
      <c r="DE34" s="464"/>
      <c r="DF34" s="464"/>
      <c r="DG34" s="464"/>
      <c r="DH34" s="464"/>
      <c r="DI34" s="464">
        <v>3000</v>
      </c>
      <c r="DJ34" s="464"/>
      <c r="DK34" s="464"/>
      <c r="DL34" s="464"/>
      <c r="DM34" s="464"/>
      <c r="DN34" s="464"/>
      <c r="DO34" s="464"/>
      <c r="DP34" s="464"/>
      <c r="DQ34" s="464"/>
      <c r="DR34" s="464"/>
      <c r="DS34" s="464"/>
      <c r="DT34" s="464"/>
      <c r="DU34" s="464"/>
      <c r="DV34" s="464"/>
      <c r="DW34" s="464"/>
      <c r="DX34" s="464"/>
      <c r="DY34" s="464">
        <f t="shared" ref="DY34" si="4">AO34*0.15</f>
        <v>3598.7999999999997</v>
      </c>
      <c r="DZ34" s="464"/>
      <c r="EA34" s="464"/>
      <c r="EB34" s="464"/>
      <c r="EC34" s="464"/>
      <c r="ED34" s="464"/>
      <c r="EE34" s="464"/>
      <c r="EF34" s="464"/>
      <c r="EG34" s="464"/>
      <c r="EH34" s="464"/>
      <c r="EI34" s="464"/>
      <c r="EJ34" s="464"/>
      <c r="EK34" s="464"/>
      <c r="EL34" s="464"/>
      <c r="EM34" s="464"/>
      <c r="EN34" s="464"/>
      <c r="EO34" s="464">
        <f>AO34*12*Y34</f>
        <v>143952</v>
      </c>
      <c r="EP34" s="464"/>
      <c r="EQ34" s="464"/>
      <c r="ER34" s="464"/>
      <c r="ES34" s="464"/>
      <c r="ET34" s="464"/>
      <c r="EU34" s="464"/>
      <c r="EV34" s="464"/>
      <c r="EW34" s="464"/>
      <c r="EX34" s="464"/>
      <c r="EY34" s="464"/>
      <c r="EZ34" s="464"/>
      <c r="FA34" s="464"/>
      <c r="FB34" s="464"/>
      <c r="FC34" s="464"/>
      <c r="FD34" s="464"/>
      <c r="FE34" s="464"/>
      <c r="FH34" s="106"/>
      <c r="FJ34" s="156"/>
    </row>
    <row r="35" spans="1:166" s="96" customFormat="1" ht="21.75" customHeight="1" x14ac:dyDescent="0.2">
      <c r="A35" s="465" t="s">
        <v>192</v>
      </c>
      <c r="B35" s="465"/>
      <c r="C35" s="465"/>
      <c r="D35" s="465"/>
      <c r="E35" s="465"/>
      <c r="F35" s="465"/>
      <c r="G35" s="466" t="s">
        <v>449</v>
      </c>
      <c r="H35" s="466"/>
      <c r="I35" s="466"/>
      <c r="J35" s="466"/>
      <c r="K35" s="466"/>
      <c r="L35" s="466"/>
      <c r="M35" s="466"/>
      <c r="N35" s="466"/>
      <c r="O35" s="466"/>
      <c r="P35" s="466"/>
      <c r="Q35" s="466"/>
      <c r="R35" s="466"/>
      <c r="S35" s="466"/>
      <c r="T35" s="466"/>
      <c r="U35" s="466"/>
      <c r="V35" s="466"/>
      <c r="W35" s="466"/>
      <c r="X35" s="466"/>
      <c r="Y35" s="467">
        <v>1</v>
      </c>
      <c r="Z35" s="467"/>
      <c r="AA35" s="467"/>
      <c r="AB35" s="467"/>
      <c r="AC35" s="467"/>
      <c r="AD35" s="467"/>
      <c r="AE35" s="467"/>
      <c r="AF35" s="467"/>
      <c r="AG35" s="467"/>
      <c r="AH35" s="467"/>
      <c r="AI35" s="467"/>
      <c r="AJ35" s="467"/>
      <c r="AK35" s="467"/>
      <c r="AL35" s="467"/>
      <c r="AM35" s="467"/>
      <c r="AN35" s="467"/>
      <c r="AO35" s="464">
        <f t="shared" si="1"/>
        <v>12619</v>
      </c>
      <c r="AP35" s="464"/>
      <c r="AQ35" s="464"/>
      <c r="AR35" s="464"/>
      <c r="AS35" s="464"/>
      <c r="AT35" s="464"/>
      <c r="AU35" s="464"/>
      <c r="AV35" s="464"/>
      <c r="AW35" s="464"/>
      <c r="AX35" s="464"/>
      <c r="AY35" s="464"/>
      <c r="AZ35" s="464"/>
      <c r="BA35" s="464"/>
      <c r="BB35" s="464"/>
      <c r="BC35" s="464"/>
      <c r="BD35" s="464"/>
      <c r="BE35" s="464"/>
      <c r="BF35" s="464">
        <v>6119</v>
      </c>
      <c r="BG35" s="464"/>
      <c r="BH35" s="464"/>
      <c r="BI35" s="464"/>
      <c r="BJ35" s="464"/>
      <c r="BK35" s="464"/>
      <c r="BL35" s="464"/>
      <c r="BM35" s="464"/>
      <c r="BN35" s="464"/>
      <c r="BO35" s="464"/>
      <c r="BP35" s="464"/>
      <c r="BQ35" s="464"/>
      <c r="BR35" s="464"/>
      <c r="BS35" s="464"/>
      <c r="BT35" s="464"/>
      <c r="BU35" s="464"/>
      <c r="BV35" s="464"/>
      <c r="BW35" s="464"/>
      <c r="BX35" s="464"/>
      <c r="BY35" s="464"/>
      <c r="BZ35" s="464"/>
      <c r="CA35" s="464"/>
      <c r="CB35" s="464"/>
      <c r="CC35" s="464"/>
      <c r="CD35" s="464"/>
      <c r="CE35" s="464"/>
      <c r="CF35" s="464"/>
      <c r="CG35" s="464"/>
      <c r="CH35" s="464"/>
      <c r="CI35" s="464"/>
      <c r="CJ35" s="464"/>
      <c r="CK35" s="464"/>
      <c r="CL35" s="464"/>
      <c r="CM35" s="464"/>
      <c r="CN35" s="464"/>
      <c r="CO35" s="464"/>
      <c r="CP35" s="464"/>
      <c r="CQ35" s="464">
        <v>3500</v>
      </c>
      <c r="CR35" s="464"/>
      <c r="CS35" s="464"/>
      <c r="CT35" s="464"/>
      <c r="CU35" s="464"/>
      <c r="CV35" s="464"/>
      <c r="CW35" s="464"/>
      <c r="CX35" s="464"/>
      <c r="CY35" s="464"/>
      <c r="CZ35" s="464"/>
      <c r="DA35" s="464"/>
      <c r="DB35" s="464"/>
      <c r="DC35" s="464"/>
      <c r="DD35" s="464"/>
      <c r="DE35" s="464"/>
      <c r="DF35" s="464"/>
      <c r="DG35" s="464"/>
      <c r="DH35" s="464"/>
      <c r="DI35" s="464">
        <v>3000</v>
      </c>
      <c r="DJ35" s="464"/>
      <c r="DK35" s="464"/>
      <c r="DL35" s="464"/>
      <c r="DM35" s="464"/>
      <c r="DN35" s="464"/>
      <c r="DO35" s="464"/>
      <c r="DP35" s="464"/>
      <c r="DQ35" s="464"/>
      <c r="DR35" s="464"/>
      <c r="DS35" s="464"/>
      <c r="DT35" s="464"/>
      <c r="DU35" s="464"/>
      <c r="DV35" s="464"/>
      <c r="DW35" s="464"/>
      <c r="DX35" s="464"/>
      <c r="DY35" s="464">
        <f t="shared" si="0"/>
        <v>1892.85</v>
      </c>
      <c r="DZ35" s="464"/>
      <c r="EA35" s="464"/>
      <c r="EB35" s="464"/>
      <c r="EC35" s="464"/>
      <c r="ED35" s="464"/>
      <c r="EE35" s="464"/>
      <c r="EF35" s="464"/>
      <c r="EG35" s="464"/>
      <c r="EH35" s="464"/>
      <c r="EI35" s="464"/>
      <c r="EJ35" s="464"/>
      <c r="EK35" s="464"/>
      <c r="EL35" s="464"/>
      <c r="EM35" s="464"/>
      <c r="EN35" s="464"/>
      <c r="EO35" s="464">
        <f>AO35*12*Y35</f>
        <v>151428</v>
      </c>
      <c r="EP35" s="464"/>
      <c r="EQ35" s="464"/>
      <c r="ER35" s="464"/>
      <c r="ES35" s="464"/>
      <c r="ET35" s="464"/>
      <c r="EU35" s="464"/>
      <c r="EV35" s="464"/>
      <c r="EW35" s="464"/>
      <c r="EX35" s="464"/>
      <c r="EY35" s="464"/>
      <c r="EZ35" s="464"/>
      <c r="FA35" s="464"/>
      <c r="FB35" s="464"/>
      <c r="FC35" s="464"/>
      <c r="FD35" s="464"/>
      <c r="FE35" s="464"/>
      <c r="FH35" s="106"/>
    </row>
    <row r="36" spans="1:166" s="96" customFormat="1" ht="27" customHeight="1" x14ac:dyDescent="0.2">
      <c r="A36" s="465" t="s">
        <v>193</v>
      </c>
      <c r="B36" s="465"/>
      <c r="C36" s="465"/>
      <c r="D36" s="465"/>
      <c r="E36" s="465"/>
      <c r="F36" s="465"/>
      <c r="G36" s="466" t="s">
        <v>450</v>
      </c>
      <c r="H36" s="466"/>
      <c r="I36" s="466"/>
      <c r="J36" s="466"/>
      <c r="K36" s="466"/>
      <c r="L36" s="466"/>
      <c r="M36" s="466"/>
      <c r="N36" s="466"/>
      <c r="O36" s="466"/>
      <c r="P36" s="466"/>
      <c r="Q36" s="466"/>
      <c r="R36" s="466"/>
      <c r="S36" s="466"/>
      <c r="T36" s="466"/>
      <c r="U36" s="466"/>
      <c r="V36" s="466"/>
      <c r="W36" s="466"/>
      <c r="X36" s="466"/>
      <c r="Y36" s="467">
        <v>0.3</v>
      </c>
      <c r="Z36" s="467"/>
      <c r="AA36" s="467"/>
      <c r="AB36" s="467"/>
      <c r="AC36" s="467"/>
      <c r="AD36" s="467"/>
      <c r="AE36" s="467"/>
      <c r="AF36" s="467"/>
      <c r="AG36" s="467"/>
      <c r="AH36" s="467"/>
      <c r="AI36" s="467"/>
      <c r="AJ36" s="467"/>
      <c r="AK36" s="467"/>
      <c r="AL36" s="467"/>
      <c r="AM36" s="467"/>
      <c r="AN36" s="467"/>
      <c r="AO36" s="464">
        <f>BF36+CQ36+DI36</f>
        <v>13850.69</v>
      </c>
      <c r="AP36" s="464"/>
      <c r="AQ36" s="464"/>
      <c r="AR36" s="464"/>
      <c r="AS36" s="464"/>
      <c r="AT36" s="464"/>
      <c r="AU36" s="464"/>
      <c r="AV36" s="464"/>
      <c r="AW36" s="464"/>
      <c r="AX36" s="464"/>
      <c r="AY36" s="464"/>
      <c r="AZ36" s="464"/>
      <c r="BA36" s="464"/>
      <c r="BB36" s="464"/>
      <c r="BC36" s="464"/>
      <c r="BD36" s="464"/>
      <c r="BE36" s="464"/>
      <c r="BF36" s="464">
        <v>8512</v>
      </c>
      <c r="BG36" s="464"/>
      <c r="BH36" s="464"/>
      <c r="BI36" s="464"/>
      <c r="BJ36" s="464"/>
      <c r="BK36" s="464"/>
      <c r="BL36" s="464"/>
      <c r="BM36" s="464"/>
      <c r="BN36" s="464"/>
      <c r="BO36" s="464"/>
      <c r="BP36" s="464"/>
      <c r="BQ36" s="464"/>
      <c r="BR36" s="464"/>
      <c r="BS36" s="464"/>
      <c r="BT36" s="464"/>
      <c r="BU36" s="464"/>
      <c r="BV36" s="464"/>
      <c r="BW36" s="464"/>
      <c r="BX36" s="464"/>
      <c r="BY36" s="464"/>
      <c r="BZ36" s="464"/>
      <c r="CA36" s="464"/>
      <c r="CB36" s="464"/>
      <c r="CC36" s="464"/>
      <c r="CD36" s="464"/>
      <c r="CE36" s="464"/>
      <c r="CF36" s="464"/>
      <c r="CG36" s="464"/>
      <c r="CH36" s="464"/>
      <c r="CI36" s="464"/>
      <c r="CJ36" s="464"/>
      <c r="CK36" s="464"/>
      <c r="CL36" s="464"/>
      <c r="CM36" s="464"/>
      <c r="CN36" s="464"/>
      <c r="CO36" s="464"/>
      <c r="CP36" s="464"/>
      <c r="CQ36" s="464">
        <v>338.69</v>
      </c>
      <c r="CR36" s="464"/>
      <c r="CS36" s="464"/>
      <c r="CT36" s="464"/>
      <c r="CU36" s="464"/>
      <c r="CV36" s="464"/>
      <c r="CW36" s="464"/>
      <c r="CX36" s="464"/>
      <c r="CY36" s="464"/>
      <c r="CZ36" s="464"/>
      <c r="DA36" s="464"/>
      <c r="DB36" s="464"/>
      <c r="DC36" s="464"/>
      <c r="DD36" s="464"/>
      <c r="DE36" s="464"/>
      <c r="DF36" s="464"/>
      <c r="DG36" s="464"/>
      <c r="DH36" s="464"/>
      <c r="DI36" s="464">
        <v>5000</v>
      </c>
      <c r="DJ36" s="464"/>
      <c r="DK36" s="464"/>
      <c r="DL36" s="464"/>
      <c r="DM36" s="464"/>
      <c r="DN36" s="464"/>
      <c r="DO36" s="464"/>
      <c r="DP36" s="464"/>
      <c r="DQ36" s="464"/>
      <c r="DR36" s="464"/>
      <c r="DS36" s="464"/>
      <c r="DT36" s="464"/>
      <c r="DU36" s="464"/>
      <c r="DV36" s="464"/>
      <c r="DW36" s="464"/>
      <c r="DX36" s="464"/>
      <c r="DY36" s="464">
        <f>AO36*0.15</f>
        <v>2077.6035000000002</v>
      </c>
      <c r="DZ36" s="464"/>
      <c r="EA36" s="464"/>
      <c r="EB36" s="464"/>
      <c r="EC36" s="464"/>
      <c r="ED36" s="464"/>
      <c r="EE36" s="464"/>
      <c r="EF36" s="464"/>
      <c r="EG36" s="464"/>
      <c r="EH36" s="464"/>
      <c r="EI36" s="464"/>
      <c r="EJ36" s="464"/>
      <c r="EK36" s="464"/>
      <c r="EL36" s="464"/>
      <c r="EM36" s="464"/>
      <c r="EN36" s="464"/>
      <c r="EO36" s="464">
        <f>AO36*12*Y36</f>
        <v>49862.483999999997</v>
      </c>
      <c r="EP36" s="464"/>
      <c r="EQ36" s="464"/>
      <c r="ER36" s="464"/>
      <c r="ES36" s="464"/>
      <c r="ET36" s="464"/>
      <c r="EU36" s="464"/>
      <c r="EV36" s="464"/>
      <c r="EW36" s="464"/>
      <c r="EX36" s="464"/>
      <c r="EY36" s="464"/>
      <c r="EZ36" s="464"/>
      <c r="FA36" s="464"/>
      <c r="FB36" s="464"/>
      <c r="FC36" s="464"/>
      <c r="FD36" s="464"/>
      <c r="FE36" s="464"/>
      <c r="FH36" s="106"/>
      <c r="FJ36" s="156"/>
    </row>
    <row r="37" spans="1:166" s="96" customFormat="1" ht="15" customHeight="1" x14ac:dyDescent="0.2">
      <c r="A37" s="465" t="s">
        <v>194</v>
      </c>
      <c r="B37" s="465"/>
      <c r="C37" s="465"/>
      <c r="D37" s="465"/>
      <c r="E37" s="465"/>
      <c r="F37" s="465"/>
      <c r="G37" s="466" t="s">
        <v>451</v>
      </c>
      <c r="H37" s="466"/>
      <c r="I37" s="466"/>
      <c r="J37" s="466"/>
      <c r="K37" s="466"/>
      <c r="L37" s="466"/>
      <c r="M37" s="466"/>
      <c r="N37" s="466"/>
      <c r="O37" s="466"/>
      <c r="P37" s="466"/>
      <c r="Q37" s="466"/>
      <c r="R37" s="466"/>
      <c r="S37" s="466"/>
      <c r="T37" s="466"/>
      <c r="U37" s="466"/>
      <c r="V37" s="466"/>
      <c r="W37" s="466"/>
      <c r="X37" s="466"/>
      <c r="Y37" s="467">
        <v>0.5</v>
      </c>
      <c r="Z37" s="467"/>
      <c r="AA37" s="467"/>
      <c r="AB37" s="467"/>
      <c r="AC37" s="467"/>
      <c r="AD37" s="467"/>
      <c r="AE37" s="467"/>
      <c r="AF37" s="467"/>
      <c r="AG37" s="467"/>
      <c r="AH37" s="467"/>
      <c r="AI37" s="467"/>
      <c r="AJ37" s="467"/>
      <c r="AK37" s="467"/>
      <c r="AL37" s="467"/>
      <c r="AM37" s="467"/>
      <c r="AN37" s="467"/>
      <c r="AO37" s="469">
        <f t="shared" si="1"/>
        <v>11457.689999999999</v>
      </c>
      <c r="AP37" s="469"/>
      <c r="AQ37" s="469"/>
      <c r="AR37" s="469"/>
      <c r="AS37" s="469"/>
      <c r="AT37" s="469"/>
      <c r="AU37" s="469"/>
      <c r="AV37" s="469"/>
      <c r="AW37" s="469"/>
      <c r="AX37" s="469"/>
      <c r="AY37" s="469"/>
      <c r="AZ37" s="469"/>
      <c r="BA37" s="469"/>
      <c r="BB37" s="469"/>
      <c r="BC37" s="469"/>
      <c r="BD37" s="469"/>
      <c r="BE37" s="469"/>
      <c r="BF37" s="469">
        <v>6119</v>
      </c>
      <c r="BG37" s="469"/>
      <c r="BH37" s="469"/>
      <c r="BI37" s="469"/>
      <c r="BJ37" s="469"/>
      <c r="BK37" s="469"/>
      <c r="BL37" s="469"/>
      <c r="BM37" s="469"/>
      <c r="BN37" s="469"/>
      <c r="BO37" s="469"/>
      <c r="BP37" s="469"/>
      <c r="BQ37" s="469"/>
      <c r="BR37" s="469"/>
      <c r="BS37" s="469"/>
      <c r="BT37" s="469"/>
      <c r="BU37" s="469"/>
      <c r="BV37" s="469"/>
      <c r="BW37" s="469"/>
      <c r="BX37" s="469"/>
      <c r="BY37" s="469"/>
      <c r="BZ37" s="469"/>
      <c r="CA37" s="469"/>
      <c r="CB37" s="469"/>
      <c r="CC37" s="469"/>
      <c r="CD37" s="469"/>
      <c r="CE37" s="469"/>
      <c r="CF37" s="469"/>
      <c r="CG37" s="469"/>
      <c r="CH37" s="469"/>
      <c r="CI37" s="469"/>
      <c r="CJ37" s="469"/>
      <c r="CK37" s="469"/>
      <c r="CL37" s="469"/>
      <c r="CM37" s="469"/>
      <c r="CN37" s="469"/>
      <c r="CO37" s="469"/>
      <c r="CP37" s="469"/>
      <c r="CQ37" s="469">
        <v>338.69</v>
      </c>
      <c r="CR37" s="469"/>
      <c r="CS37" s="469"/>
      <c r="CT37" s="469"/>
      <c r="CU37" s="469"/>
      <c r="CV37" s="469"/>
      <c r="CW37" s="469"/>
      <c r="CX37" s="469"/>
      <c r="CY37" s="469"/>
      <c r="CZ37" s="469"/>
      <c r="DA37" s="469"/>
      <c r="DB37" s="469"/>
      <c r="DC37" s="469"/>
      <c r="DD37" s="469"/>
      <c r="DE37" s="469"/>
      <c r="DF37" s="469"/>
      <c r="DG37" s="469"/>
      <c r="DH37" s="469"/>
      <c r="DI37" s="469">
        <v>5000</v>
      </c>
      <c r="DJ37" s="469"/>
      <c r="DK37" s="469"/>
      <c r="DL37" s="469"/>
      <c r="DM37" s="469"/>
      <c r="DN37" s="469"/>
      <c r="DO37" s="469"/>
      <c r="DP37" s="469"/>
      <c r="DQ37" s="469"/>
      <c r="DR37" s="469"/>
      <c r="DS37" s="469"/>
      <c r="DT37" s="469"/>
      <c r="DU37" s="469"/>
      <c r="DV37" s="469"/>
      <c r="DW37" s="469"/>
      <c r="DX37" s="469"/>
      <c r="DY37" s="469">
        <f t="shared" si="0"/>
        <v>1718.6534999999997</v>
      </c>
      <c r="DZ37" s="469"/>
      <c r="EA37" s="469"/>
      <c r="EB37" s="469"/>
      <c r="EC37" s="469"/>
      <c r="ED37" s="469"/>
      <c r="EE37" s="469"/>
      <c r="EF37" s="469"/>
      <c r="EG37" s="469"/>
      <c r="EH37" s="469"/>
      <c r="EI37" s="469"/>
      <c r="EJ37" s="469"/>
      <c r="EK37" s="469"/>
      <c r="EL37" s="469"/>
      <c r="EM37" s="469"/>
      <c r="EN37" s="469"/>
      <c r="EO37" s="464">
        <f t="shared" ref="EO37:EO38" si="5">AO37*12*Y37</f>
        <v>68746.139999999985</v>
      </c>
      <c r="EP37" s="464"/>
      <c r="EQ37" s="464"/>
      <c r="ER37" s="464"/>
      <c r="ES37" s="464"/>
      <c r="ET37" s="464"/>
      <c r="EU37" s="464"/>
      <c r="EV37" s="464"/>
      <c r="EW37" s="464"/>
      <c r="EX37" s="464"/>
      <c r="EY37" s="464"/>
      <c r="EZ37" s="464"/>
      <c r="FA37" s="464"/>
      <c r="FB37" s="464"/>
      <c r="FC37" s="464"/>
      <c r="FD37" s="464"/>
      <c r="FE37" s="464"/>
      <c r="FH37" s="106">
        <f>FH35-FH36</f>
        <v>0</v>
      </c>
      <c r="FJ37" s="156"/>
    </row>
    <row r="38" spans="1:166" s="96" customFormat="1" ht="26.25" customHeight="1" x14ac:dyDescent="0.2">
      <c r="A38" s="465" t="s">
        <v>195</v>
      </c>
      <c r="B38" s="465"/>
      <c r="C38" s="465"/>
      <c r="D38" s="465"/>
      <c r="E38" s="465"/>
      <c r="F38" s="465"/>
      <c r="G38" s="468" t="s">
        <v>452</v>
      </c>
      <c r="H38" s="468"/>
      <c r="I38" s="468"/>
      <c r="J38" s="468"/>
      <c r="K38" s="468"/>
      <c r="L38" s="468"/>
      <c r="M38" s="468"/>
      <c r="N38" s="468"/>
      <c r="O38" s="468"/>
      <c r="P38" s="468"/>
      <c r="Q38" s="468"/>
      <c r="R38" s="468"/>
      <c r="S38" s="468"/>
      <c r="T38" s="468"/>
      <c r="U38" s="468"/>
      <c r="V38" s="468"/>
      <c r="W38" s="468"/>
      <c r="X38" s="468"/>
      <c r="Y38" s="467">
        <v>1</v>
      </c>
      <c r="Z38" s="467"/>
      <c r="AA38" s="467"/>
      <c r="AB38" s="467"/>
      <c r="AC38" s="467"/>
      <c r="AD38" s="467"/>
      <c r="AE38" s="467"/>
      <c r="AF38" s="467"/>
      <c r="AG38" s="467"/>
      <c r="AH38" s="467"/>
      <c r="AI38" s="467"/>
      <c r="AJ38" s="467"/>
      <c r="AK38" s="467"/>
      <c r="AL38" s="467"/>
      <c r="AM38" s="467"/>
      <c r="AN38" s="467"/>
      <c r="AO38" s="469">
        <f t="shared" si="1"/>
        <v>15988</v>
      </c>
      <c r="AP38" s="469"/>
      <c r="AQ38" s="469"/>
      <c r="AR38" s="469"/>
      <c r="AS38" s="469"/>
      <c r="AT38" s="469"/>
      <c r="AU38" s="469"/>
      <c r="AV38" s="469"/>
      <c r="AW38" s="469"/>
      <c r="AX38" s="469"/>
      <c r="AY38" s="469"/>
      <c r="AZ38" s="469"/>
      <c r="BA38" s="469"/>
      <c r="BB38" s="469"/>
      <c r="BC38" s="469"/>
      <c r="BD38" s="469"/>
      <c r="BE38" s="469"/>
      <c r="BF38" s="469">
        <v>6488</v>
      </c>
      <c r="BG38" s="469"/>
      <c r="BH38" s="469"/>
      <c r="BI38" s="469"/>
      <c r="BJ38" s="469"/>
      <c r="BK38" s="469"/>
      <c r="BL38" s="469"/>
      <c r="BM38" s="469"/>
      <c r="BN38" s="469"/>
      <c r="BO38" s="469"/>
      <c r="BP38" s="469"/>
      <c r="BQ38" s="469"/>
      <c r="BR38" s="469"/>
      <c r="BS38" s="469"/>
      <c r="BT38" s="469"/>
      <c r="BU38" s="469"/>
      <c r="BV38" s="469"/>
      <c r="BW38" s="469"/>
      <c r="BX38" s="469"/>
      <c r="BY38" s="469"/>
      <c r="BZ38" s="469"/>
      <c r="CA38" s="469"/>
      <c r="CB38" s="469"/>
      <c r="CC38" s="469"/>
      <c r="CD38" s="469"/>
      <c r="CE38" s="469"/>
      <c r="CF38" s="469"/>
      <c r="CG38" s="469"/>
      <c r="CH38" s="469"/>
      <c r="CI38" s="469"/>
      <c r="CJ38" s="469"/>
      <c r="CK38" s="469"/>
      <c r="CL38" s="469"/>
      <c r="CM38" s="469"/>
      <c r="CN38" s="469"/>
      <c r="CO38" s="469"/>
      <c r="CP38" s="469"/>
      <c r="CQ38" s="469">
        <v>3000</v>
      </c>
      <c r="CR38" s="469"/>
      <c r="CS38" s="469"/>
      <c r="CT38" s="469"/>
      <c r="CU38" s="469"/>
      <c r="CV38" s="469"/>
      <c r="CW38" s="469"/>
      <c r="CX38" s="469"/>
      <c r="CY38" s="469"/>
      <c r="CZ38" s="469"/>
      <c r="DA38" s="469"/>
      <c r="DB38" s="469"/>
      <c r="DC38" s="469"/>
      <c r="DD38" s="469"/>
      <c r="DE38" s="469"/>
      <c r="DF38" s="469"/>
      <c r="DG38" s="469"/>
      <c r="DH38" s="469"/>
      <c r="DI38" s="469">
        <v>6500</v>
      </c>
      <c r="DJ38" s="469"/>
      <c r="DK38" s="469"/>
      <c r="DL38" s="469"/>
      <c r="DM38" s="469"/>
      <c r="DN38" s="469"/>
      <c r="DO38" s="469"/>
      <c r="DP38" s="469"/>
      <c r="DQ38" s="469"/>
      <c r="DR38" s="469"/>
      <c r="DS38" s="469"/>
      <c r="DT38" s="469"/>
      <c r="DU38" s="469"/>
      <c r="DV38" s="469"/>
      <c r="DW38" s="469"/>
      <c r="DX38" s="469"/>
      <c r="DY38" s="469">
        <f t="shared" si="0"/>
        <v>2398.1999999999998</v>
      </c>
      <c r="DZ38" s="469"/>
      <c r="EA38" s="469"/>
      <c r="EB38" s="469"/>
      <c r="EC38" s="469"/>
      <c r="ED38" s="469"/>
      <c r="EE38" s="469"/>
      <c r="EF38" s="469"/>
      <c r="EG38" s="469"/>
      <c r="EH38" s="469"/>
      <c r="EI38" s="469"/>
      <c r="EJ38" s="469"/>
      <c r="EK38" s="469"/>
      <c r="EL38" s="469"/>
      <c r="EM38" s="469"/>
      <c r="EN38" s="469"/>
      <c r="EO38" s="464">
        <f t="shared" si="5"/>
        <v>191856</v>
      </c>
      <c r="EP38" s="464"/>
      <c r="EQ38" s="464"/>
      <c r="ER38" s="464"/>
      <c r="ES38" s="464"/>
      <c r="ET38" s="464"/>
      <c r="EU38" s="464"/>
      <c r="EV38" s="464"/>
      <c r="EW38" s="464"/>
      <c r="EX38" s="464"/>
      <c r="EY38" s="464"/>
      <c r="EZ38" s="464"/>
      <c r="FA38" s="464"/>
      <c r="FB38" s="464"/>
      <c r="FC38" s="464"/>
      <c r="FD38" s="464"/>
      <c r="FE38" s="464"/>
      <c r="FH38" s="106"/>
      <c r="FJ38" s="156"/>
    </row>
    <row r="39" spans="1:166" s="96" customFormat="1" ht="15" customHeight="1" x14ac:dyDescent="0.2">
      <c r="A39" s="465" t="s">
        <v>271</v>
      </c>
      <c r="B39" s="465"/>
      <c r="C39" s="465"/>
      <c r="D39" s="465"/>
      <c r="E39" s="465"/>
      <c r="F39" s="465"/>
      <c r="G39" s="468" t="s">
        <v>453</v>
      </c>
      <c r="H39" s="468"/>
      <c r="I39" s="468"/>
      <c r="J39" s="468"/>
      <c r="K39" s="468"/>
      <c r="L39" s="468"/>
      <c r="M39" s="468"/>
      <c r="N39" s="468"/>
      <c r="O39" s="468"/>
      <c r="P39" s="468"/>
      <c r="Q39" s="468"/>
      <c r="R39" s="468"/>
      <c r="S39" s="468"/>
      <c r="T39" s="468"/>
      <c r="U39" s="468"/>
      <c r="V39" s="468"/>
      <c r="W39" s="468"/>
      <c r="X39" s="468"/>
      <c r="Y39" s="467">
        <v>2</v>
      </c>
      <c r="Z39" s="467"/>
      <c r="AA39" s="467"/>
      <c r="AB39" s="467"/>
      <c r="AC39" s="467"/>
      <c r="AD39" s="467"/>
      <c r="AE39" s="467"/>
      <c r="AF39" s="467"/>
      <c r="AG39" s="467"/>
      <c r="AH39" s="467"/>
      <c r="AI39" s="467"/>
      <c r="AJ39" s="467"/>
      <c r="AK39" s="467"/>
      <c r="AL39" s="467"/>
      <c r="AM39" s="467"/>
      <c r="AN39" s="467"/>
      <c r="AO39" s="469">
        <f t="shared" ref="AO39:AO46" si="6">BF39+CQ39+DI39+BX39</f>
        <v>15718.24</v>
      </c>
      <c r="AP39" s="469"/>
      <c r="AQ39" s="469"/>
      <c r="AR39" s="469"/>
      <c r="AS39" s="469"/>
      <c r="AT39" s="469"/>
      <c r="AU39" s="469"/>
      <c r="AV39" s="469"/>
      <c r="AW39" s="469"/>
      <c r="AX39" s="469"/>
      <c r="AY39" s="469"/>
      <c r="AZ39" s="469"/>
      <c r="BA39" s="469"/>
      <c r="BB39" s="469"/>
      <c r="BC39" s="469"/>
      <c r="BD39" s="469"/>
      <c r="BE39" s="469"/>
      <c r="BF39" s="469">
        <v>6488</v>
      </c>
      <c r="BG39" s="469"/>
      <c r="BH39" s="469"/>
      <c r="BI39" s="469"/>
      <c r="BJ39" s="469"/>
      <c r="BK39" s="469"/>
      <c r="BL39" s="469"/>
      <c r="BM39" s="469"/>
      <c r="BN39" s="469"/>
      <c r="BO39" s="469"/>
      <c r="BP39" s="469"/>
      <c r="BQ39" s="469"/>
      <c r="BR39" s="469"/>
      <c r="BS39" s="469"/>
      <c r="BT39" s="469"/>
      <c r="BU39" s="469"/>
      <c r="BV39" s="469"/>
      <c r="BW39" s="469"/>
      <c r="BX39" s="469">
        <v>230.24</v>
      </c>
      <c r="BY39" s="469"/>
      <c r="BZ39" s="469"/>
      <c r="CA39" s="469"/>
      <c r="CB39" s="469"/>
      <c r="CC39" s="469"/>
      <c r="CD39" s="469"/>
      <c r="CE39" s="469"/>
      <c r="CF39" s="469"/>
      <c r="CG39" s="469"/>
      <c r="CH39" s="469"/>
      <c r="CI39" s="469"/>
      <c r="CJ39" s="469"/>
      <c r="CK39" s="469"/>
      <c r="CL39" s="469"/>
      <c r="CM39" s="469"/>
      <c r="CN39" s="469"/>
      <c r="CO39" s="469"/>
      <c r="CP39" s="469"/>
      <c r="CQ39" s="469">
        <v>4000</v>
      </c>
      <c r="CR39" s="469"/>
      <c r="CS39" s="469"/>
      <c r="CT39" s="469"/>
      <c r="CU39" s="469"/>
      <c r="CV39" s="469"/>
      <c r="CW39" s="469"/>
      <c r="CX39" s="469"/>
      <c r="CY39" s="469"/>
      <c r="CZ39" s="469"/>
      <c r="DA39" s="469"/>
      <c r="DB39" s="469"/>
      <c r="DC39" s="469"/>
      <c r="DD39" s="469"/>
      <c r="DE39" s="469"/>
      <c r="DF39" s="469"/>
      <c r="DG39" s="469"/>
      <c r="DH39" s="469"/>
      <c r="DI39" s="469">
        <v>5000</v>
      </c>
      <c r="DJ39" s="469"/>
      <c r="DK39" s="469"/>
      <c r="DL39" s="469"/>
      <c r="DM39" s="469"/>
      <c r="DN39" s="469"/>
      <c r="DO39" s="469"/>
      <c r="DP39" s="469"/>
      <c r="DQ39" s="469"/>
      <c r="DR39" s="469"/>
      <c r="DS39" s="469"/>
      <c r="DT39" s="469"/>
      <c r="DU39" s="469"/>
      <c r="DV39" s="469"/>
      <c r="DW39" s="469"/>
      <c r="DX39" s="469"/>
      <c r="DY39" s="469">
        <f t="shared" si="0"/>
        <v>2357.7359999999999</v>
      </c>
      <c r="DZ39" s="469"/>
      <c r="EA39" s="469"/>
      <c r="EB39" s="469"/>
      <c r="EC39" s="469"/>
      <c r="ED39" s="469"/>
      <c r="EE39" s="469"/>
      <c r="EF39" s="469"/>
      <c r="EG39" s="469"/>
      <c r="EH39" s="469"/>
      <c r="EI39" s="469"/>
      <c r="EJ39" s="469"/>
      <c r="EK39" s="469"/>
      <c r="EL39" s="469"/>
      <c r="EM39" s="469"/>
      <c r="EN39" s="469"/>
      <c r="EO39" s="464">
        <f>AO39*12*Y39+2227.55+4929.23</f>
        <v>384394.54</v>
      </c>
      <c r="EP39" s="464"/>
      <c r="EQ39" s="464"/>
      <c r="ER39" s="464"/>
      <c r="ES39" s="464"/>
      <c r="ET39" s="464"/>
      <c r="EU39" s="464"/>
      <c r="EV39" s="464"/>
      <c r="EW39" s="464"/>
      <c r="EX39" s="464"/>
      <c r="EY39" s="464"/>
      <c r="EZ39" s="464"/>
      <c r="FA39" s="464"/>
      <c r="FB39" s="464"/>
      <c r="FC39" s="464"/>
      <c r="FD39" s="464"/>
      <c r="FE39" s="464"/>
      <c r="FH39" s="106"/>
      <c r="FJ39" s="156"/>
    </row>
    <row r="40" spans="1:166" s="96" customFormat="1" ht="25.5" customHeight="1" x14ac:dyDescent="0.2">
      <c r="A40" s="465" t="s">
        <v>196</v>
      </c>
      <c r="B40" s="465"/>
      <c r="C40" s="465"/>
      <c r="D40" s="465"/>
      <c r="E40" s="465"/>
      <c r="F40" s="465"/>
      <c r="G40" s="468" t="s">
        <v>476</v>
      </c>
      <c r="H40" s="468"/>
      <c r="I40" s="468"/>
      <c r="J40" s="468"/>
      <c r="K40" s="468"/>
      <c r="L40" s="468"/>
      <c r="M40" s="468"/>
      <c r="N40" s="468"/>
      <c r="O40" s="468"/>
      <c r="P40" s="468"/>
      <c r="Q40" s="468"/>
      <c r="R40" s="468"/>
      <c r="S40" s="468"/>
      <c r="T40" s="468"/>
      <c r="U40" s="468"/>
      <c r="V40" s="468"/>
      <c r="W40" s="468"/>
      <c r="X40" s="468"/>
      <c r="Y40" s="467">
        <v>1</v>
      </c>
      <c r="Z40" s="467"/>
      <c r="AA40" s="467"/>
      <c r="AB40" s="467"/>
      <c r="AC40" s="467"/>
      <c r="AD40" s="467"/>
      <c r="AE40" s="467"/>
      <c r="AF40" s="467"/>
      <c r="AG40" s="467"/>
      <c r="AH40" s="467"/>
      <c r="AI40" s="467"/>
      <c r="AJ40" s="467"/>
      <c r="AK40" s="467"/>
      <c r="AL40" s="467"/>
      <c r="AM40" s="467"/>
      <c r="AN40" s="467"/>
      <c r="AO40" s="469">
        <f>BF40+CQ40+DI40+BX40</f>
        <v>17336</v>
      </c>
      <c r="AP40" s="469"/>
      <c r="AQ40" s="469"/>
      <c r="AR40" s="469"/>
      <c r="AS40" s="469"/>
      <c r="AT40" s="469"/>
      <c r="AU40" s="469"/>
      <c r="AV40" s="469"/>
      <c r="AW40" s="469"/>
      <c r="AX40" s="469"/>
      <c r="AY40" s="469"/>
      <c r="AZ40" s="469"/>
      <c r="BA40" s="469"/>
      <c r="BB40" s="469"/>
      <c r="BC40" s="469"/>
      <c r="BD40" s="469"/>
      <c r="BE40" s="469"/>
      <c r="BF40" s="469">
        <v>5936</v>
      </c>
      <c r="BG40" s="469"/>
      <c r="BH40" s="469"/>
      <c r="BI40" s="469"/>
      <c r="BJ40" s="469"/>
      <c r="BK40" s="469"/>
      <c r="BL40" s="469"/>
      <c r="BM40" s="469"/>
      <c r="BN40" s="469"/>
      <c r="BO40" s="469"/>
      <c r="BP40" s="469"/>
      <c r="BQ40" s="469"/>
      <c r="BR40" s="469"/>
      <c r="BS40" s="469"/>
      <c r="BT40" s="469"/>
      <c r="BU40" s="469"/>
      <c r="BV40" s="469"/>
      <c r="BW40" s="469"/>
      <c r="BX40" s="469"/>
      <c r="BY40" s="469"/>
      <c r="BZ40" s="469"/>
      <c r="CA40" s="469"/>
      <c r="CB40" s="469"/>
      <c r="CC40" s="469"/>
      <c r="CD40" s="469"/>
      <c r="CE40" s="469"/>
      <c r="CF40" s="469"/>
      <c r="CG40" s="469"/>
      <c r="CH40" s="469"/>
      <c r="CI40" s="469"/>
      <c r="CJ40" s="469"/>
      <c r="CK40" s="469"/>
      <c r="CL40" s="469"/>
      <c r="CM40" s="469"/>
      <c r="CN40" s="469"/>
      <c r="CO40" s="469"/>
      <c r="CP40" s="469"/>
      <c r="CQ40" s="469">
        <v>5400</v>
      </c>
      <c r="CR40" s="469"/>
      <c r="CS40" s="469"/>
      <c r="CT40" s="469"/>
      <c r="CU40" s="469"/>
      <c r="CV40" s="469"/>
      <c r="CW40" s="469"/>
      <c r="CX40" s="469"/>
      <c r="CY40" s="469"/>
      <c r="CZ40" s="469"/>
      <c r="DA40" s="469"/>
      <c r="DB40" s="469"/>
      <c r="DC40" s="469"/>
      <c r="DD40" s="469"/>
      <c r="DE40" s="469"/>
      <c r="DF40" s="469"/>
      <c r="DG40" s="469"/>
      <c r="DH40" s="469"/>
      <c r="DI40" s="469">
        <v>6000</v>
      </c>
      <c r="DJ40" s="469"/>
      <c r="DK40" s="469"/>
      <c r="DL40" s="469"/>
      <c r="DM40" s="469"/>
      <c r="DN40" s="469"/>
      <c r="DO40" s="469"/>
      <c r="DP40" s="469"/>
      <c r="DQ40" s="469"/>
      <c r="DR40" s="469"/>
      <c r="DS40" s="469"/>
      <c r="DT40" s="469"/>
      <c r="DU40" s="469"/>
      <c r="DV40" s="469"/>
      <c r="DW40" s="469"/>
      <c r="DX40" s="469"/>
      <c r="DY40" s="469">
        <f t="shared" ref="DY40" si="7">AO40*0.15</f>
        <v>2600.4</v>
      </c>
      <c r="DZ40" s="469"/>
      <c r="EA40" s="469"/>
      <c r="EB40" s="469"/>
      <c r="EC40" s="469"/>
      <c r="ED40" s="469"/>
      <c r="EE40" s="469"/>
      <c r="EF40" s="469"/>
      <c r="EG40" s="469"/>
      <c r="EH40" s="469"/>
      <c r="EI40" s="469"/>
      <c r="EJ40" s="469"/>
      <c r="EK40" s="469"/>
      <c r="EL40" s="469"/>
      <c r="EM40" s="469"/>
      <c r="EN40" s="469"/>
      <c r="EO40" s="464">
        <f t="shared" ref="EO40" si="8">AO40*12*Y40</f>
        <v>208032</v>
      </c>
      <c r="EP40" s="464"/>
      <c r="EQ40" s="464"/>
      <c r="ER40" s="464"/>
      <c r="ES40" s="464"/>
      <c r="ET40" s="464"/>
      <c r="EU40" s="464"/>
      <c r="EV40" s="464"/>
      <c r="EW40" s="464"/>
      <c r="EX40" s="464"/>
      <c r="EY40" s="464"/>
      <c r="EZ40" s="464"/>
      <c r="FA40" s="464"/>
      <c r="FB40" s="464"/>
      <c r="FC40" s="464"/>
      <c r="FD40" s="464"/>
      <c r="FE40" s="464"/>
      <c r="FH40" s="106">
        <f>FH42-FH41</f>
        <v>0</v>
      </c>
      <c r="FJ40" s="156"/>
    </row>
    <row r="41" spans="1:166" s="96" customFormat="1" ht="53.25" customHeight="1" x14ac:dyDescent="0.2">
      <c r="A41" s="465" t="s">
        <v>196</v>
      </c>
      <c r="B41" s="465"/>
      <c r="C41" s="465"/>
      <c r="D41" s="465"/>
      <c r="E41" s="465"/>
      <c r="F41" s="465"/>
      <c r="G41" s="468" t="s">
        <v>454</v>
      </c>
      <c r="H41" s="468"/>
      <c r="I41" s="468"/>
      <c r="J41" s="468"/>
      <c r="K41" s="468"/>
      <c r="L41" s="468"/>
      <c r="M41" s="468"/>
      <c r="N41" s="468"/>
      <c r="O41" s="468"/>
      <c r="P41" s="468"/>
      <c r="Q41" s="468"/>
      <c r="R41" s="468"/>
      <c r="S41" s="468"/>
      <c r="T41" s="468"/>
      <c r="U41" s="468"/>
      <c r="V41" s="468"/>
      <c r="W41" s="468"/>
      <c r="X41" s="468"/>
      <c r="Y41" s="467">
        <v>0.5</v>
      </c>
      <c r="Z41" s="467"/>
      <c r="AA41" s="467"/>
      <c r="AB41" s="467"/>
      <c r="AC41" s="467"/>
      <c r="AD41" s="467"/>
      <c r="AE41" s="467"/>
      <c r="AF41" s="467"/>
      <c r="AG41" s="467"/>
      <c r="AH41" s="467"/>
      <c r="AI41" s="467"/>
      <c r="AJ41" s="467"/>
      <c r="AK41" s="467"/>
      <c r="AL41" s="467"/>
      <c r="AM41" s="467"/>
      <c r="AN41" s="467"/>
      <c r="AO41" s="469">
        <f t="shared" si="6"/>
        <v>20136</v>
      </c>
      <c r="AP41" s="469"/>
      <c r="AQ41" s="469"/>
      <c r="AR41" s="469"/>
      <c r="AS41" s="469"/>
      <c r="AT41" s="469"/>
      <c r="AU41" s="469"/>
      <c r="AV41" s="469"/>
      <c r="AW41" s="469"/>
      <c r="AX41" s="469"/>
      <c r="AY41" s="469"/>
      <c r="AZ41" s="469"/>
      <c r="BA41" s="469"/>
      <c r="BB41" s="469"/>
      <c r="BC41" s="469"/>
      <c r="BD41" s="469"/>
      <c r="BE41" s="469"/>
      <c r="BF41" s="469">
        <v>5936</v>
      </c>
      <c r="BG41" s="469"/>
      <c r="BH41" s="469"/>
      <c r="BI41" s="469"/>
      <c r="BJ41" s="469"/>
      <c r="BK41" s="469"/>
      <c r="BL41" s="469"/>
      <c r="BM41" s="469"/>
      <c r="BN41" s="469"/>
      <c r="BO41" s="469"/>
      <c r="BP41" s="469"/>
      <c r="BQ41" s="469"/>
      <c r="BR41" s="469"/>
      <c r="BS41" s="469"/>
      <c r="BT41" s="469"/>
      <c r="BU41" s="469"/>
      <c r="BV41" s="469"/>
      <c r="BW41" s="469"/>
      <c r="BX41" s="469"/>
      <c r="BY41" s="469"/>
      <c r="BZ41" s="469"/>
      <c r="CA41" s="469"/>
      <c r="CB41" s="469"/>
      <c r="CC41" s="469"/>
      <c r="CD41" s="469"/>
      <c r="CE41" s="469"/>
      <c r="CF41" s="469"/>
      <c r="CG41" s="469"/>
      <c r="CH41" s="469"/>
      <c r="CI41" s="469"/>
      <c r="CJ41" s="469"/>
      <c r="CK41" s="469"/>
      <c r="CL41" s="469"/>
      <c r="CM41" s="469"/>
      <c r="CN41" s="469"/>
      <c r="CO41" s="469"/>
      <c r="CP41" s="469"/>
      <c r="CQ41" s="469">
        <v>5200</v>
      </c>
      <c r="CR41" s="469"/>
      <c r="CS41" s="469"/>
      <c r="CT41" s="469"/>
      <c r="CU41" s="469"/>
      <c r="CV41" s="469"/>
      <c r="CW41" s="469"/>
      <c r="CX41" s="469"/>
      <c r="CY41" s="469"/>
      <c r="CZ41" s="469"/>
      <c r="DA41" s="469"/>
      <c r="DB41" s="469"/>
      <c r="DC41" s="469"/>
      <c r="DD41" s="469"/>
      <c r="DE41" s="469"/>
      <c r="DF41" s="469"/>
      <c r="DG41" s="469"/>
      <c r="DH41" s="469"/>
      <c r="DI41" s="469">
        <v>9000</v>
      </c>
      <c r="DJ41" s="469"/>
      <c r="DK41" s="469"/>
      <c r="DL41" s="469"/>
      <c r="DM41" s="469"/>
      <c r="DN41" s="469"/>
      <c r="DO41" s="469"/>
      <c r="DP41" s="469"/>
      <c r="DQ41" s="469"/>
      <c r="DR41" s="469"/>
      <c r="DS41" s="469"/>
      <c r="DT41" s="469"/>
      <c r="DU41" s="469"/>
      <c r="DV41" s="469"/>
      <c r="DW41" s="469"/>
      <c r="DX41" s="469"/>
      <c r="DY41" s="469">
        <f t="shared" si="0"/>
        <v>3020.4</v>
      </c>
      <c r="DZ41" s="469"/>
      <c r="EA41" s="469"/>
      <c r="EB41" s="469"/>
      <c r="EC41" s="469"/>
      <c r="ED41" s="469"/>
      <c r="EE41" s="469"/>
      <c r="EF41" s="469"/>
      <c r="EG41" s="469"/>
      <c r="EH41" s="469"/>
      <c r="EI41" s="469"/>
      <c r="EJ41" s="469"/>
      <c r="EK41" s="469"/>
      <c r="EL41" s="469"/>
      <c r="EM41" s="469"/>
      <c r="EN41" s="469"/>
      <c r="EO41" s="464">
        <f>AO41*12*Y41</f>
        <v>120816</v>
      </c>
      <c r="EP41" s="464"/>
      <c r="EQ41" s="464"/>
      <c r="ER41" s="464"/>
      <c r="ES41" s="464"/>
      <c r="ET41" s="464"/>
      <c r="EU41" s="464"/>
      <c r="EV41" s="464"/>
      <c r="EW41" s="464"/>
      <c r="EX41" s="464"/>
      <c r="EY41" s="464"/>
      <c r="EZ41" s="464"/>
      <c r="FA41" s="464"/>
      <c r="FB41" s="464"/>
      <c r="FC41" s="464"/>
      <c r="FD41" s="464"/>
      <c r="FE41" s="464"/>
      <c r="FH41" s="106"/>
      <c r="FJ41" s="156"/>
    </row>
    <row r="42" spans="1:166" s="96" customFormat="1" ht="60" customHeight="1" x14ac:dyDescent="0.2">
      <c r="A42" s="465" t="s">
        <v>197</v>
      </c>
      <c r="B42" s="465"/>
      <c r="C42" s="465"/>
      <c r="D42" s="465"/>
      <c r="E42" s="465"/>
      <c r="F42" s="465"/>
      <c r="G42" s="468" t="s">
        <v>455</v>
      </c>
      <c r="H42" s="468"/>
      <c r="I42" s="468"/>
      <c r="J42" s="468"/>
      <c r="K42" s="468"/>
      <c r="L42" s="468"/>
      <c r="M42" s="468"/>
      <c r="N42" s="468"/>
      <c r="O42" s="468"/>
      <c r="P42" s="468"/>
      <c r="Q42" s="468"/>
      <c r="R42" s="468"/>
      <c r="S42" s="468"/>
      <c r="T42" s="468"/>
      <c r="U42" s="468"/>
      <c r="V42" s="468"/>
      <c r="W42" s="468"/>
      <c r="X42" s="468"/>
      <c r="Y42" s="467">
        <v>0.5</v>
      </c>
      <c r="Z42" s="467"/>
      <c r="AA42" s="467"/>
      <c r="AB42" s="467"/>
      <c r="AC42" s="467"/>
      <c r="AD42" s="467"/>
      <c r="AE42" s="467"/>
      <c r="AF42" s="467"/>
      <c r="AG42" s="467"/>
      <c r="AH42" s="467"/>
      <c r="AI42" s="467"/>
      <c r="AJ42" s="467"/>
      <c r="AK42" s="467"/>
      <c r="AL42" s="467"/>
      <c r="AM42" s="467"/>
      <c r="AN42" s="467"/>
      <c r="AO42" s="469">
        <f t="shared" si="6"/>
        <v>18688</v>
      </c>
      <c r="AP42" s="469"/>
      <c r="AQ42" s="469"/>
      <c r="AR42" s="469"/>
      <c r="AS42" s="469"/>
      <c r="AT42" s="469"/>
      <c r="AU42" s="469"/>
      <c r="AV42" s="469"/>
      <c r="AW42" s="469"/>
      <c r="AX42" s="469"/>
      <c r="AY42" s="469"/>
      <c r="AZ42" s="469"/>
      <c r="BA42" s="469"/>
      <c r="BB42" s="469"/>
      <c r="BC42" s="469"/>
      <c r="BD42" s="469"/>
      <c r="BE42" s="469"/>
      <c r="BF42" s="469">
        <v>6488</v>
      </c>
      <c r="BG42" s="469"/>
      <c r="BH42" s="469"/>
      <c r="BI42" s="469"/>
      <c r="BJ42" s="469"/>
      <c r="BK42" s="469"/>
      <c r="BL42" s="469"/>
      <c r="BM42" s="469"/>
      <c r="BN42" s="469"/>
      <c r="BO42" s="469"/>
      <c r="BP42" s="469"/>
      <c r="BQ42" s="469"/>
      <c r="BR42" s="469"/>
      <c r="BS42" s="469"/>
      <c r="BT42" s="469"/>
      <c r="BU42" s="469"/>
      <c r="BV42" s="469"/>
      <c r="BW42" s="469"/>
      <c r="BX42" s="469"/>
      <c r="BY42" s="469"/>
      <c r="BZ42" s="469"/>
      <c r="CA42" s="469"/>
      <c r="CB42" s="469"/>
      <c r="CC42" s="469"/>
      <c r="CD42" s="469"/>
      <c r="CE42" s="469"/>
      <c r="CF42" s="469"/>
      <c r="CG42" s="469"/>
      <c r="CH42" s="469"/>
      <c r="CI42" s="469"/>
      <c r="CJ42" s="469"/>
      <c r="CK42" s="469"/>
      <c r="CL42" s="469"/>
      <c r="CM42" s="469"/>
      <c r="CN42" s="469"/>
      <c r="CO42" s="469"/>
      <c r="CP42" s="469"/>
      <c r="CQ42" s="469">
        <v>5200</v>
      </c>
      <c r="CR42" s="469"/>
      <c r="CS42" s="469"/>
      <c r="CT42" s="469"/>
      <c r="CU42" s="469"/>
      <c r="CV42" s="469"/>
      <c r="CW42" s="469"/>
      <c r="CX42" s="469"/>
      <c r="CY42" s="469"/>
      <c r="CZ42" s="469"/>
      <c r="DA42" s="469"/>
      <c r="DB42" s="469"/>
      <c r="DC42" s="469"/>
      <c r="DD42" s="469"/>
      <c r="DE42" s="469"/>
      <c r="DF42" s="469"/>
      <c r="DG42" s="469"/>
      <c r="DH42" s="469"/>
      <c r="DI42" s="469">
        <v>7000</v>
      </c>
      <c r="DJ42" s="469"/>
      <c r="DK42" s="469"/>
      <c r="DL42" s="469"/>
      <c r="DM42" s="469"/>
      <c r="DN42" s="469"/>
      <c r="DO42" s="469"/>
      <c r="DP42" s="469"/>
      <c r="DQ42" s="469"/>
      <c r="DR42" s="469"/>
      <c r="DS42" s="469"/>
      <c r="DT42" s="469"/>
      <c r="DU42" s="469"/>
      <c r="DV42" s="469"/>
      <c r="DW42" s="469"/>
      <c r="DX42" s="469"/>
      <c r="DY42" s="469">
        <f t="shared" si="0"/>
        <v>2803.2</v>
      </c>
      <c r="DZ42" s="469"/>
      <c r="EA42" s="469"/>
      <c r="EB42" s="469"/>
      <c r="EC42" s="469"/>
      <c r="ED42" s="469"/>
      <c r="EE42" s="469"/>
      <c r="EF42" s="469"/>
      <c r="EG42" s="469"/>
      <c r="EH42" s="469"/>
      <c r="EI42" s="469"/>
      <c r="EJ42" s="469"/>
      <c r="EK42" s="469"/>
      <c r="EL42" s="469"/>
      <c r="EM42" s="469"/>
      <c r="EN42" s="469"/>
      <c r="EO42" s="464">
        <f>(AO42+DY42)*Y42*12</f>
        <v>128947.20000000001</v>
      </c>
      <c r="EP42" s="464"/>
      <c r="EQ42" s="464"/>
      <c r="ER42" s="464"/>
      <c r="ES42" s="464"/>
      <c r="ET42" s="464"/>
      <c r="EU42" s="464"/>
      <c r="EV42" s="464"/>
      <c r="EW42" s="464"/>
      <c r="EX42" s="464"/>
      <c r="EY42" s="464"/>
      <c r="EZ42" s="464"/>
      <c r="FA42" s="464"/>
      <c r="FB42" s="464"/>
      <c r="FC42" s="464"/>
      <c r="FD42" s="464"/>
      <c r="FE42" s="464"/>
      <c r="FH42" s="106"/>
      <c r="FJ42" s="156"/>
    </row>
    <row r="43" spans="1:166" s="96" customFormat="1" ht="36.75" customHeight="1" x14ac:dyDescent="0.2">
      <c r="A43" s="465" t="s">
        <v>198</v>
      </c>
      <c r="B43" s="465"/>
      <c r="C43" s="465"/>
      <c r="D43" s="465"/>
      <c r="E43" s="465"/>
      <c r="F43" s="465"/>
      <c r="G43" s="468" t="s">
        <v>456</v>
      </c>
      <c r="H43" s="468"/>
      <c r="I43" s="468"/>
      <c r="J43" s="468"/>
      <c r="K43" s="468"/>
      <c r="L43" s="468"/>
      <c r="M43" s="468"/>
      <c r="N43" s="468"/>
      <c r="O43" s="468"/>
      <c r="P43" s="468"/>
      <c r="Q43" s="468"/>
      <c r="R43" s="468"/>
      <c r="S43" s="468"/>
      <c r="T43" s="468"/>
      <c r="U43" s="468"/>
      <c r="V43" s="468"/>
      <c r="W43" s="468"/>
      <c r="X43" s="468"/>
      <c r="Y43" s="467">
        <v>0.5</v>
      </c>
      <c r="Z43" s="467"/>
      <c r="AA43" s="467"/>
      <c r="AB43" s="467"/>
      <c r="AC43" s="467"/>
      <c r="AD43" s="467"/>
      <c r="AE43" s="467"/>
      <c r="AF43" s="467"/>
      <c r="AG43" s="467"/>
      <c r="AH43" s="467"/>
      <c r="AI43" s="467"/>
      <c r="AJ43" s="467"/>
      <c r="AK43" s="467"/>
      <c r="AL43" s="467"/>
      <c r="AM43" s="467"/>
      <c r="AN43" s="467"/>
      <c r="AO43" s="469">
        <f>BF43+CQ43+DI43+BX43</f>
        <v>18136</v>
      </c>
      <c r="AP43" s="469"/>
      <c r="AQ43" s="469"/>
      <c r="AR43" s="469"/>
      <c r="AS43" s="469"/>
      <c r="AT43" s="469"/>
      <c r="AU43" s="469"/>
      <c r="AV43" s="469"/>
      <c r="AW43" s="469"/>
      <c r="AX43" s="469"/>
      <c r="AY43" s="469"/>
      <c r="AZ43" s="469"/>
      <c r="BA43" s="469"/>
      <c r="BB43" s="469"/>
      <c r="BC43" s="469"/>
      <c r="BD43" s="469"/>
      <c r="BE43" s="469"/>
      <c r="BF43" s="469">
        <v>5936</v>
      </c>
      <c r="BG43" s="469"/>
      <c r="BH43" s="469"/>
      <c r="BI43" s="469"/>
      <c r="BJ43" s="469"/>
      <c r="BK43" s="469"/>
      <c r="BL43" s="469"/>
      <c r="BM43" s="469"/>
      <c r="BN43" s="469"/>
      <c r="BO43" s="469"/>
      <c r="BP43" s="469"/>
      <c r="BQ43" s="469"/>
      <c r="BR43" s="469"/>
      <c r="BS43" s="469"/>
      <c r="BT43" s="469"/>
      <c r="BU43" s="469"/>
      <c r="BV43" s="469"/>
      <c r="BW43" s="469"/>
      <c r="BX43" s="469"/>
      <c r="BY43" s="469"/>
      <c r="BZ43" s="469"/>
      <c r="CA43" s="469"/>
      <c r="CB43" s="469"/>
      <c r="CC43" s="469"/>
      <c r="CD43" s="469"/>
      <c r="CE43" s="469"/>
      <c r="CF43" s="469"/>
      <c r="CG43" s="469"/>
      <c r="CH43" s="469"/>
      <c r="CI43" s="469"/>
      <c r="CJ43" s="469"/>
      <c r="CK43" s="469"/>
      <c r="CL43" s="469"/>
      <c r="CM43" s="469"/>
      <c r="CN43" s="469"/>
      <c r="CO43" s="469"/>
      <c r="CP43" s="469"/>
      <c r="CQ43" s="469">
        <v>5200</v>
      </c>
      <c r="CR43" s="469"/>
      <c r="CS43" s="469"/>
      <c r="CT43" s="469"/>
      <c r="CU43" s="469"/>
      <c r="CV43" s="469"/>
      <c r="CW43" s="469"/>
      <c r="CX43" s="469"/>
      <c r="CY43" s="469"/>
      <c r="CZ43" s="469"/>
      <c r="DA43" s="469"/>
      <c r="DB43" s="469"/>
      <c r="DC43" s="469"/>
      <c r="DD43" s="469"/>
      <c r="DE43" s="469"/>
      <c r="DF43" s="469"/>
      <c r="DG43" s="469"/>
      <c r="DH43" s="469"/>
      <c r="DI43" s="469">
        <v>7000</v>
      </c>
      <c r="DJ43" s="469"/>
      <c r="DK43" s="469"/>
      <c r="DL43" s="469"/>
      <c r="DM43" s="469"/>
      <c r="DN43" s="469"/>
      <c r="DO43" s="469"/>
      <c r="DP43" s="469"/>
      <c r="DQ43" s="469"/>
      <c r="DR43" s="469"/>
      <c r="DS43" s="469"/>
      <c r="DT43" s="469"/>
      <c r="DU43" s="469"/>
      <c r="DV43" s="469"/>
      <c r="DW43" s="469"/>
      <c r="DX43" s="469"/>
      <c r="DY43" s="469">
        <f>AO43*0.15</f>
        <v>2720.4</v>
      </c>
      <c r="DZ43" s="469"/>
      <c r="EA43" s="469"/>
      <c r="EB43" s="469"/>
      <c r="EC43" s="469"/>
      <c r="ED43" s="469"/>
      <c r="EE43" s="469"/>
      <c r="EF43" s="469"/>
      <c r="EG43" s="469"/>
      <c r="EH43" s="469"/>
      <c r="EI43" s="469"/>
      <c r="EJ43" s="469"/>
      <c r="EK43" s="469"/>
      <c r="EL43" s="469"/>
      <c r="EM43" s="469"/>
      <c r="EN43" s="469"/>
      <c r="EO43" s="464">
        <f t="shared" ref="EO43:EO46" si="9">(AO43+DY43)*Y43*12</f>
        <v>125138.40000000001</v>
      </c>
      <c r="EP43" s="464"/>
      <c r="EQ43" s="464"/>
      <c r="ER43" s="464"/>
      <c r="ES43" s="464"/>
      <c r="ET43" s="464"/>
      <c r="EU43" s="464"/>
      <c r="EV43" s="464"/>
      <c r="EW43" s="464"/>
      <c r="EX43" s="464"/>
      <c r="EY43" s="464"/>
      <c r="EZ43" s="464"/>
      <c r="FA43" s="464"/>
      <c r="FB43" s="464"/>
      <c r="FC43" s="464"/>
      <c r="FD43" s="464"/>
      <c r="FE43" s="464"/>
      <c r="FH43" s="106"/>
      <c r="FJ43" s="156"/>
    </row>
    <row r="44" spans="1:166" s="96" customFormat="1" ht="15" customHeight="1" x14ac:dyDescent="0.2">
      <c r="A44" s="465" t="s">
        <v>199</v>
      </c>
      <c r="B44" s="465"/>
      <c r="C44" s="465"/>
      <c r="D44" s="465"/>
      <c r="E44" s="465"/>
      <c r="F44" s="465"/>
      <c r="G44" s="468" t="s">
        <v>457</v>
      </c>
      <c r="H44" s="468"/>
      <c r="I44" s="468"/>
      <c r="J44" s="468"/>
      <c r="K44" s="468"/>
      <c r="L44" s="468"/>
      <c r="M44" s="468"/>
      <c r="N44" s="468"/>
      <c r="O44" s="468"/>
      <c r="P44" s="468"/>
      <c r="Q44" s="468"/>
      <c r="R44" s="468"/>
      <c r="S44" s="468"/>
      <c r="T44" s="468"/>
      <c r="U44" s="468"/>
      <c r="V44" s="468"/>
      <c r="W44" s="468"/>
      <c r="X44" s="468"/>
      <c r="Y44" s="467">
        <v>0.5</v>
      </c>
      <c r="Z44" s="467"/>
      <c r="AA44" s="467"/>
      <c r="AB44" s="467"/>
      <c r="AC44" s="467"/>
      <c r="AD44" s="467"/>
      <c r="AE44" s="467"/>
      <c r="AF44" s="467"/>
      <c r="AG44" s="467"/>
      <c r="AH44" s="467"/>
      <c r="AI44" s="467"/>
      <c r="AJ44" s="467"/>
      <c r="AK44" s="467"/>
      <c r="AL44" s="467"/>
      <c r="AM44" s="467"/>
      <c r="AN44" s="467"/>
      <c r="AO44" s="469">
        <f t="shared" si="6"/>
        <v>17136</v>
      </c>
      <c r="AP44" s="469"/>
      <c r="AQ44" s="469"/>
      <c r="AR44" s="469"/>
      <c r="AS44" s="469"/>
      <c r="AT44" s="469"/>
      <c r="AU44" s="469"/>
      <c r="AV44" s="469"/>
      <c r="AW44" s="469"/>
      <c r="AX44" s="469"/>
      <c r="AY44" s="469"/>
      <c r="AZ44" s="469"/>
      <c r="BA44" s="469"/>
      <c r="BB44" s="469"/>
      <c r="BC44" s="469"/>
      <c r="BD44" s="469"/>
      <c r="BE44" s="469"/>
      <c r="BF44" s="469">
        <v>5936</v>
      </c>
      <c r="BG44" s="469"/>
      <c r="BH44" s="469"/>
      <c r="BI44" s="469"/>
      <c r="BJ44" s="469"/>
      <c r="BK44" s="469"/>
      <c r="BL44" s="469"/>
      <c r="BM44" s="469"/>
      <c r="BN44" s="469"/>
      <c r="BO44" s="469"/>
      <c r="BP44" s="469"/>
      <c r="BQ44" s="469"/>
      <c r="BR44" s="469"/>
      <c r="BS44" s="469"/>
      <c r="BT44" s="469"/>
      <c r="BU44" s="469"/>
      <c r="BV44" s="469"/>
      <c r="BW44" s="469"/>
      <c r="BX44" s="469"/>
      <c r="BY44" s="469"/>
      <c r="BZ44" s="469"/>
      <c r="CA44" s="469"/>
      <c r="CB44" s="469"/>
      <c r="CC44" s="469"/>
      <c r="CD44" s="469"/>
      <c r="CE44" s="469"/>
      <c r="CF44" s="469"/>
      <c r="CG44" s="469"/>
      <c r="CH44" s="469"/>
      <c r="CI44" s="469"/>
      <c r="CJ44" s="469"/>
      <c r="CK44" s="469"/>
      <c r="CL44" s="469"/>
      <c r="CM44" s="469"/>
      <c r="CN44" s="469"/>
      <c r="CO44" s="469"/>
      <c r="CP44" s="469"/>
      <c r="CQ44" s="469">
        <v>5200</v>
      </c>
      <c r="CR44" s="469"/>
      <c r="CS44" s="469"/>
      <c r="CT44" s="469"/>
      <c r="CU44" s="469"/>
      <c r="CV44" s="469"/>
      <c r="CW44" s="469"/>
      <c r="CX44" s="469"/>
      <c r="CY44" s="469"/>
      <c r="CZ44" s="469"/>
      <c r="DA44" s="469"/>
      <c r="DB44" s="469"/>
      <c r="DC44" s="469"/>
      <c r="DD44" s="469"/>
      <c r="DE44" s="469"/>
      <c r="DF44" s="469"/>
      <c r="DG44" s="469"/>
      <c r="DH44" s="469"/>
      <c r="DI44" s="469">
        <v>6000</v>
      </c>
      <c r="DJ44" s="469"/>
      <c r="DK44" s="469"/>
      <c r="DL44" s="469"/>
      <c r="DM44" s="469"/>
      <c r="DN44" s="469"/>
      <c r="DO44" s="469"/>
      <c r="DP44" s="469"/>
      <c r="DQ44" s="469"/>
      <c r="DR44" s="469"/>
      <c r="DS44" s="469"/>
      <c r="DT44" s="469"/>
      <c r="DU44" s="469"/>
      <c r="DV44" s="469"/>
      <c r="DW44" s="469"/>
      <c r="DX44" s="469"/>
      <c r="DY44" s="469">
        <f t="shared" si="0"/>
        <v>2570.4</v>
      </c>
      <c r="DZ44" s="469"/>
      <c r="EA44" s="469"/>
      <c r="EB44" s="469"/>
      <c r="EC44" s="469"/>
      <c r="ED44" s="469"/>
      <c r="EE44" s="469"/>
      <c r="EF44" s="469"/>
      <c r="EG44" s="469"/>
      <c r="EH44" s="469"/>
      <c r="EI44" s="469"/>
      <c r="EJ44" s="469"/>
      <c r="EK44" s="469"/>
      <c r="EL44" s="469"/>
      <c r="EM44" s="469"/>
      <c r="EN44" s="469"/>
      <c r="EO44" s="464">
        <f t="shared" si="9"/>
        <v>118238.40000000001</v>
      </c>
      <c r="EP44" s="464"/>
      <c r="EQ44" s="464"/>
      <c r="ER44" s="464"/>
      <c r="ES44" s="464"/>
      <c r="ET44" s="464"/>
      <c r="EU44" s="464"/>
      <c r="EV44" s="464"/>
      <c r="EW44" s="464"/>
      <c r="EX44" s="464"/>
      <c r="EY44" s="464"/>
      <c r="EZ44" s="464"/>
      <c r="FA44" s="464"/>
      <c r="FB44" s="464"/>
      <c r="FC44" s="464"/>
      <c r="FD44" s="464"/>
      <c r="FE44" s="464"/>
      <c r="FH44" s="106"/>
      <c r="FJ44" s="106"/>
    </row>
    <row r="45" spans="1:166" s="96" customFormat="1" ht="15" customHeight="1" x14ac:dyDescent="0.2">
      <c r="A45" s="465" t="s">
        <v>200</v>
      </c>
      <c r="B45" s="465"/>
      <c r="C45" s="465"/>
      <c r="D45" s="465"/>
      <c r="E45" s="465"/>
      <c r="F45" s="465"/>
      <c r="G45" s="468" t="s">
        <v>458</v>
      </c>
      <c r="H45" s="468"/>
      <c r="I45" s="468"/>
      <c r="J45" s="468"/>
      <c r="K45" s="468"/>
      <c r="L45" s="468"/>
      <c r="M45" s="468"/>
      <c r="N45" s="468"/>
      <c r="O45" s="468"/>
      <c r="P45" s="468"/>
      <c r="Q45" s="468"/>
      <c r="R45" s="468"/>
      <c r="S45" s="468"/>
      <c r="T45" s="468"/>
      <c r="U45" s="468"/>
      <c r="V45" s="468"/>
      <c r="W45" s="468"/>
      <c r="X45" s="468"/>
      <c r="Y45" s="467">
        <v>0.7</v>
      </c>
      <c r="Z45" s="467"/>
      <c r="AA45" s="467"/>
      <c r="AB45" s="467"/>
      <c r="AC45" s="467"/>
      <c r="AD45" s="467"/>
      <c r="AE45" s="467"/>
      <c r="AF45" s="467"/>
      <c r="AG45" s="467"/>
      <c r="AH45" s="467"/>
      <c r="AI45" s="467"/>
      <c r="AJ45" s="467"/>
      <c r="AK45" s="467"/>
      <c r="AL45" s="467"/>
      <c r="AM45" s="467"/>
      <c r="AN45" s="467"/>
      <c r="AO45" s="469">
        <f t="shared" si="6"/>
        <v>18066</v>
      </c>
      <c r="AP45" s="469"/>
      <c r="AQ45" s="469"/>
      <c r="AR45" s="469"/>
      <c r="AS45" s="469"/>
      <c r="AT45" s="469"/>
      <c r="AU45" s="469"/>
      <c r="AV45" s="469"/>
      <c r="AW45" s="469"/>
      <c r="AX45" s="469"/>
      <c r="AY45" s="469"/>
      <c r="AZ45" s="469"/>
      <c r="BA45" s="469"/>
      <c r="BB45" s="469"/>
      <c r="BC45" s="469"/>
      <c r="BD45" s="469"/>
      <c r="BE45" s="469"/>
      <c r="BF45" s="469">
        <v>5936</v>
      </c>
      <c r="BG45" s="469"/>
      <c r="BH45" s="469"/>
      <c r="BI45" s="469"/>
      <c r="BJ45" s="469"/>
      <c r="BK45" s="469"/>
      <c r="BL45" s="469"/>
      <c r="BM45" s="469"/>
      <c r="BN45" s="469"/>
      <c r="BO45" s="469"/>
      <c r="BP45" s="469"/>
      <c r="BQ45" s="469"/>
      <c r="BR45" s="469"/>
      <c r="BS45" s="469"/>
      <c r="BT45" s="469"/>
      <c r="BU45" s="469"/>
      <c r="BV45" s="469"/>
      <c r="BW45" s="469"/>
      <c r="BX45" s="469"/>
      <c r="BY45" s="469"/>
      <c r="BZ45" s="469"/>
      <c r="CA45" s="469"/>
      <c r="CB45" s="469"/>
      <c r="CC45" s="469"/>
      <c r="CD45" s="469"/>
      <c r="CE45" s="469"/>
      <c r="CF45" s="469"/>
      <c r="CG45" s="469"/>
      <c r="CH45" s="469"/>
      <c r="CI45" s="469"/>
      <c r="CJ45" s="469"/>
      <c r="CK45" s="469"/>
      <c r="CL45" s="469"/>
      <c r="CM45" s="469"/>
      <c r="CN45" s="469"/>
      <c r="CO45" s="469"/>
      <c r="CP45" s="469"/>
      <c r="CQ45" s="469">
        <v>5130</v>
      </c>
      <c r="CR45" s="469"/>
      <c r="CS45" s="469"/>
      <c r="CT45" s="469"/>
      <c r="CU45" s="469"/>
      <c r="CV45" s="469"/>
      <c r="CW45" s="469"/>
      <c r="CX45" s="469"/>
      <c r="CY45" s="469"/>
      <c r="CZ45" s="469"/>
      <c r="DA45" s="469"/>
      <c r="DB45" s="469"/>
      <c r="DC45" s="469"/>
      <c r="DD45" s="469"/>
      <c r="DE45" s="469"/>
      <c r="DF45" s="469"/>
      <c r="DG45" s="469"/>
      <c r="DH45" s="469"/>
      <c r="DI45" s="469">
        <v>7000</v>
      </c>
      <c r="DJ45" s="469"/>
      <c r="DK45" s="469"/>
      <c r="DL45" s="469"/>
      <c r="DM45" s="469"/>
      <c r="DN45" s="469"/>
      <c r="DO45" s="469"/>
      <c r="DP45" s="469"/>
      <c r="DQ45" s="469"/>
      <c r="DR45" s="469"/>
      <c r="DS45" s="469"/>
      <c r="DT45" s="469"/>
      <c r="DU45" s="469"/>
      <c r="DV45" s="469"/>
      <c r="DW45" s="469"/>
      <c r="DX45" s="469"/>
      <c r="DY45" s="469">
        <f t="shared" si="0"/>
        <v>2709.9</v>
      </c>
      <c r="DZ45" s="469"/>
      <c r="EA45" s="469"/>
      <c r="EB45" s="469"/>
      <c r="EC45" s="469"/>
      <c r="ED45" s="469"/>
      <c r="EE45" s="469"/>
      <c r="EF45" s="469"/>
      <c r="EG45" s="469"/>
      <c r="EH45" s="469"/>
      <c r="EI45" s="469"/>
      <c r="EJ45" s="469"/>
      <c r="EK45" s="469"/>
      <c r="EL45" s="469"/>
      <c r="EM45" s="469"/>
      <c r="EN45" s="469"/>
      <c r="EO45" s="464">
        <f t="shared" si="9"/>
        <v>174517.56</v>
      </c>
      <c r="EP45" s="464"/>
      <c r="EQ45" s="464"/>
      <c r="ER45" s="464"/>
      <c r="ES45" s="464"/>
      <c r="ET45" s="464"/>
      <c r="EU45" s="464"/>
      <c r="EV45" s="464"/>
      <c r="EW45" s="464"/>
      <c r="EX45" s="464"/>
      <c r="EY45" s="464"/>
      <c r="EZ45" s="464"/>
      <c r="FA45" s="464"/>
      <c r="FB45" s="464"/>
      <c r="FC45" s="464"/>
      <c r="FD45" s="464"/>
      <c r="FE45" s="464"/>
      <c r="FH45" s="106"/>
      <c r="FJ45" s="156"/>
    </row>
    <row r="46" spans="1:166" s="96" customFormat="1" ht="15" customHeight="1" x14ac:dyDescent="0.2">
      <c r="A46" s="465" t="s">
        <v>459</v>
      </c>
      <c r="B46" s="465"/>
      <c r="C46" s="465"/>
      <c r="D46" s="465"/>
      <c r="E46" s="465"/>
      <c r="F46" s="465"/>
      <c r="G46" s="468" t="s">
        <v>460</v>
      </c>
      <c r="H46" s="468"/>
      <c r="I46" s="468"/>
      <c r="J46" s="468"/>
      <c r="K46" s="468"/>
      <c r="L46" s="468"/>
      <c r="M46" s="468"/>
      <c r="N46" s="468"/>
      <c r="O46" s="468"/>
      <c r="P46" s="468"/>
      <c r="Q46" s="468"/>
      <c r="R46" s="468"/>
      <c r="S46" s="468"/>
      <c r="T46" s="468"/>
      <c r="U46" s="468"/>
      <c r="V46" s="468"/>
      <c r="W46" s="468"/>
      <c r="X46" s="468"/>
      <c r="Y46" s="467">
        <v>3</v>
      </c>
      <c r="Z46" s="467"/>
      <c r="AA46" s="467"/>
      <c r="AB46" s="467"/>
      <c r="AC46" s="467"/>
      <c r="AD46" s="467"/>
      <c r="AE46" s="467"/>
      <c r="AF46" s="467"/>
      <c r="AG46" s="467"/>
      <c r="AH46" s="467"/>
      <c r="AI46" s="467"/>
      <c r="AJ46" s="467"/>
      <c r="AK46" s="467"/>
      <c r="AL46" s="467"/>
      <c r="AM46" s="467"/>
      <c r="AN46" s="467"/>
      <c r="AO46" s="469">
        <f t="shared" si="6"/>
        <v>20564</v>
      </c>
      <c r="AP46" s="469"/>
      <c r="AQ46" s="469"/>
      <c r="AR46" s="469"/>
      <c r="AS46" s="469"/>
      <c r="AT46" s="469"/>
      <c r="AU46" s="469"/>
      <c r="AV46" s="469"/>
      <c r="AW46" s="469"/>
      <c r="AX46" s="469"/>
      <c r="AY46" s="469"/>
      <c r="AZ46" s="469"/>
      <c r="BA46" s="469"/>
      <c r="BB46" s="469"/>
      <c r="BC46" s="469"/>
      <c r="BD46" s="469"/>
      <c r="BE46" s="469"/>
      <c r="BF46" s="469">
        <v>5936</v>
      </c>
      <c r="BG46" s="469"/>
      <c r="BH46" s="469"/>
      <c r="BI46" s="469"/>
      <c r="BJ46" s="469"/>
      <c r="BK46" s="469"/>
      <c r="BL46" s="469"/>
      <c r="BM46" s="469"/>
      <c r="BN46" s="469"/>
      <c r="BO46" s="469"/>
      <c r="BP46" s="469"/>
      <c r="BQ46" s="469"/>
      <c r="BR46" s="469"/>
      <c r="BS46" s="469"/>
      <c r="BT46" s="469"/>
      <c r="BU46" s="469"/>
      <c r="BV46" s="469"/>
      <c r="BW46" s="469"/>
      <c r="BX46" s="469">
        <v>628</v>
      </c>
      <c r="BY46" s="469"/>
      <c r="BZ46" s="469"/>
      <c r="CA46" s="469"/>
      <c r="CB46" s="469"/>
      <c r="CC46" s="469"/>
      <c r="CD46" s="469"/>
      <c r="CE46" s="469"/>
      <c r="CF46" s="469"/>
      <c r="CG46" s="469"/>
      <c r="CH46" s="469"/>
      <c r="CI46" s="469"/>
      <c r="CJ46" s="469"/>
      <c r="CK46" s="469"/>
      <c r="CL46" s="469"/>
      <c r="CM46" s="469"/>
      <c r="CN46" s="469"/>
      <c r="CO46" s="469"/>
      <c r="CP46" s="469"/>
      <c r="CQ46" s="469">
        <v>5000</v>
      </c>
      <c r="CR46" s="469"/>
      <c r="CS46" s="469"/>
      <c r="CT46" s="469"/>
      <c r="CU46" s="469"/>
      <c r="CV46" s="469"/>
      <c r="CW46" s="469"/>
      <c r="CX46" s="469"/>
      <c r="CY46" s="469"/>
      <c r="CZ46" s="469"/>
      <c r="DA46" s="469"/>
      <c r="DB46" s="469"/>
      <c r="DC46" s="469"/>
      <c r="DD46" s="469"/>
      <c r="DE46" s="469"/>
      <c r="DF46" s="469"/>
      <c r="DG46" s="469"/>
      <c r="DH46" s="469"/>
      <c r="DI46" s="469">
        <v>9000</v>
      </c>
      <c r="DJ46" s="469"/>
      <c r="DK46" s="469"/>
      <c r="DL46" s="469"/>
      <c r="DM46" s="469"/>
      <c r="DN46" s="469"/>
      <c r="DO46" s="469"/>
      <c r="DP46" s="469"/>
      <c r="DQ46" s="469"/>
      <c r="DR46" s="469"/>
      <c r="DS46" s="469"/>
      <c r="DT46" s="469"/>
      <c r="DU46" s="469"/>
      <c r="DV46" s="469"/>
      <c r="DW46" s="469"/>
      <c r="DX46" s="469"/>
      <c r="DY46" s="469">
        <f t="shared" si="0"/>
        <v>3084.6</v>
      </c>
      <c r="DZ46" s="469"/>
      <c r="EA46" s="469"/>
      <c r="EB46" s="469"/>
      <c r="EC46" s="469"/>
      <c r="ED46" s="469"/>
      <c r="EE46" s="469"/>
      <c r="EF46" s="469"/>
      <c r="EG46" s="469"/>
      <c r="EH46" s="469"/>
      <c r="EI46" s="469"/>
      <c r="EJ46" s="469"/>
      <c r="EK46" s="469"/>
      <c r="EL46" s="469"/>
      <c r="EM46" s="469"/>
      <c r="EN46" s="469"/>
      <c r="EO46" s="464">
        <f t="shared" si="9"/>
        <v>851349.59999999986</v>
      </c>
      <c r="EP46" s="464"/>
      <c r="EQ46" s="464"/>
      <c r="ER46" s="464"/>
      <c r="ES46" s="464"/>
      <c r="ET46" s="464"/>
      <c r="EU46" s="464"/>
      <c r="EV46" s="464"/>
      <c r="EW46" s="464"/>
      <c r="EX46" s="464"/>
      <c r="EY46" s="464"/>
      <c r="EZ46" s="464"/>
      <c r="FA46" s="464"/>
      <c r="FB46" s="464"/>
      <c r="FC46" s="464"/>
      <c r="FD46" s="464"/>
      <c r="FE46" s="464"/>
      <c r="FH46" s="106"/>
    </row>
    <row r="47" spans="1:166" s="96" customFormat="1" ht="15" customHeight="1" x14ac:dyDescent="0.2">
      <c r="A47" s="465" t="s">
        <v>138</v>
      </c>
      <c r="B47" s="465"/>
      <c r="C47" s="465"/>
      <c r="D47" s="465"/>
      <c r="E47" s="465"/>
      <c r="F47" s="465"/>
      <c r="G47" s="468" t="s">
        <v>461</v>
      </c>
      <c r="H47" s="468"/>
      <c r="I47" s="468"/>
      <c r="J47" s="468"/>
      <c r="K47" s="468"/>
      <c r="L47" s="468"/>
      <c r="M47" s="468"/>
      <c r="N47" s="468"/>
      <c r="O47" s="468"/>
      <c r="P47" s="468"/>
      <c r="Q47" s="468"/>
      <c r="R47" s="468"/>
      <c r="S47" s="468"/>
      <c r="T47" s="468"/>
      <c r="U47" s="468"/>
      <c r="V47" s="468"/>
      <c r="W47" s="468"/>
      <c r="X47" s="468"/>
      <c r="Y47" s="467">
        <v>0.75</v>
      </c>
      <c r="Z47" s="467"/>
      <c r="AA47" s="467"/>
      <c r="AB47" s="467"/>
      <c r="AC47" s="467"/>
      <c r="AD47" s="467"/>
      <c r="AE47" s="467"/>
      <c r="AF47" s="467"/>
      <c r="AG47" s="467"/>
      <c r="AH47" s="467"/>
      <c r="AI47" s="467"/>
      <c r="AJ47" s="467"/>
      <c r="AK47" s="467"/>
      <c r="AL47" s="467"/>
      <c r="AM47" s="467"/>
      <c r="AN47" s="467"/>
      <c r="AO47" s="469">
        <f>BF47+CQ47+DI47+BX47</f>
        <v>19936</v>
      </c>
      <c r="AP47" s="469"/>
      <c r="AQ47" s="469"/>
      <c r="AR47" s="469"/>
      <c r="AS47" s="469"/>
      <c r="AT47" s="469"/>
      <c r="AU47" s="469"/>
      <c r="AV47" s="469"/>
      <c r="AW47" s="469"/>
      <c r="AX47" s="469"/>
      <c r="AY47" s="469"/>
      <c r="AZ47" s="469"/>
      <c r="BA47" s="469"/>
      <c r="BB47" s="469"/>
      <c r="BC47" s="469"/>
      <c r="BD47" s="469"/>
      <c r="BE47" s="469"/>
      <c r="BF47" s="469">
        <v>5936</v>
      </c>
      <c r="BG47" s="469"/>
      <c r="BH47" s="469"/>
      <c r="BI47" s="469"/>
      <c r="BJ47" s="469"/>
      <c r="BK47" s="469"/>
      <c r="BL47" s="469"/>
      <c r="BM47" s="469"/>
      <c r="BN47" s="469"/>
      <c r="BO47" s="469"/>
      <c r="BP47" s="469"/>
      <c r="BQ47" s="469"/>
      <c r="BR47" s="469"/>
      <c r="BS47" s="469"/>
      <c r="BT47" s="469"/>
      <c r="BU47" s="469"/>
      <c r="BV47" s="469"/>
      <c r="BW47" s="469"/>
      <c r="BX47" s="469"/>
      <c r="BY47" s="469"/>
      <c r="BZ47" s="469"/>
      <c r="CA47" s="469"/>
      <c r="CB47" s="469"/>
      <c r="CC47" s="469"/>
      <c r="CD47" s="469"/>
      <c r="CE47" s="469"/>
      <c r="CF47" s="469"/>
      <c r="CG47" s="469"/>
      <c r="CH47" s="469"/>
      <c r="CI47" s="469"/>
      <c r="CJ47" s="469"/>
      <c r="CK47" s="469"/>
      <c r="CL47" s="469"/>
      <c r="CM47" s="469"/>
      <c r="CN47" s="469"/>
      <c r="CO47" s="469"/>
      <c r="CP47" s="469"/>
      <c r="CQ47" s="469">
        <v>5000</v>
      </c>
      <c r="CR47" s="469"/>
      <c r="CS47" s="469"/>
      <c r="CT47" s="469"/>
      <c r="CU47" s="469"/>
      <c r="CV47" s="469"/>
      <c r="CW47" s="469"/>
      <c r="CX47" s="469"/>
      <c r="CY47" s="469"/>
      <c r="CZ47" s="469"/>
      <c r="DA47" s="469"/>
      <c r="DB47" s="469"/>
      <c r="DC47" s="469"/>
      <c r="DD47" s="469"/>
      <c r="DE47" s="469"/>
      <c r="DF47" s="469"/>
      <c r="DG47" s="469"/>
      <c r="DH47" s="469"/>
      <c r="DI47" s="469">
        <v>9000</v>
      </c>
      <c r="DJ47" s="469"/>
      <c r="DK47" s="469"/>
      <c r="DL47" s="469"/>
      <c r="DM47" s="469"/>
      <c r="DN47" s="469"/>
      <c r="DO47" s="469"/>
      <c r="DP47" s="469"/>
      <c r="DQ47" s="469"/>
      <c r="DR47" s="469"/>
      <c r="DS47" s="469"/>
      <c r="DT47" s="469"/>
      <c r="DU47" s="469"/>
      <c r="DV47" s="469"/>
      <c r="DW47" s="469"/>
      <c r="DX47" s="469"/>
      <c r="DY47" s="469">
        <f t="shared" si="0"/>
        <v>2990.4</v>
      </c>
      <c r="DZ47" s="469"/>
      <c r="EA47" s="469"/>
      <c r="EB47" s="469"/>
      <c r="EC47" s="469"/>
      <c r="ED47" s="469"/>
      <c r="EE47" s="469"/>
      <c r="EF47" s="469"/>
      <c r="EG47" s="469"/>
      <c r="EH47" s="469"/>
      <c r="EI47" s="469"/>
      <c r="EJ47" s="469"/>
      <c r="EK47" s="469"/>
      <c r="EL47" s="469"/>
      <c r="EM47" s="469"/>
      <c r="EN47" s="469"/>
      <c r="EO47" s="464">
        <f>(AO47+DY47)*Y47*12</f>
        <v>206337.60000000003</v>
      </c>
      <c r="EP47" s="464"/>
      <c r="EQ47" s="464"/>
      <c r="ER47" s="464"/>
      <c r="ES47" s="464"/>
      <c r="ET47" s="464"/>
      <c r="EU47" s="464"/>
      <c r="EV47" s="464"/>
      <c r="EW47" s="464"/>
      <c r="EX47" s="464"/>
      <c r="EY47" s="464"/>
      <c r="EZ47" s="464"/>
      <c r="FA47" s="464"/>
      <c r="FB47" s="464"/>
      <c r="FC47" s="464"/>
      <c r="FD47" s="464"/>
      <c r="FE47" s="464"/>
      <c r="FH47" s="106"/>
    </row>
    <row r="48" spans="1:166" s="96" customFormat="1" ht="15" customHeight="1" x14ac:dyDescent="0.2">
      <c r="A48" s="465" t="s">
        <v>139</v>
      </c>
      <c r="B48" s="465"/>
      <c r="C48" s="465"/>
      <c r="D48" s="465"/>
      <c r="E48" s="465"/>
      <c r="F48" s="465"/>
      <c r="G48" s="468" t="s">
        <v>308</v>
      </c>
      <c r="H48" s="468"/>
      <c r="I48" s="468"/>
      <c r="J48" s="468"/>
      <c r="K48" s="468"/>
      <c r="L48" s="468"/>
      <c r="M48" s="468"/>
      <c r="N48" s="468"/>
      <c r="O48" s="468"/>
      <c r="P48" s="468"/>
      <c r="Q48" s="468"/>
      <c r="R48" s="468"/>
      <c r="S48" s="468"/>
      <c r="T48" s="468"/>
      <c r="U48" s="468"/>
      <c r="V48" s="468"/>
      <c r="W48" s="468"/>
      <c r="X48" s="468"/>
      <c r="Y48" s="467">
        <v>1</v>
      </c>
      <c r="Z48" s="467"/>
      <c r="AA48" s="467"/>
      <c r="AB48" s="467"/>
      <c r="AC48" s="467"/>
      <c r="AD48" s="467"/>
      <c r="AE48" s="467"/>
      <c r="AF48" s="467"/>
      <c r="AG48" s="467"/>
      <c r="AH48" s="467"/>
      <c r="AI48" s="467"/>
      <c r="AJ48" s="467"/>
      <c r="AK48" s="467"/>
      <c r="AL48" s="467"/>
      <c r="AM48" s="467"/>
      <c r="AN48" s="467"/>
      <c r="AO48" s="469">
        <f>BF48+CQ48+DI48+BX48</f>
        <v>33272</v>
      </c>
      <c r="AP48" s="469"/>
      <c r="AQ48" s="469"/>
      <c r="AR48" s="469"/>
      <c r="AS48" s="469"/>
      <c r="AT48" s="469"/>
      <c r="AU48" s="469"/>
      <c r="AV48" s="469"/>
      <c r="AW48" s="469"/>
      <c r="AX48" s="469"/>
      <c r="AY48" s="469"/>
      <c r="AZ48" s="469"/>
      <c r="BA48" s="469"/>
      <c r="BB48" s="469"/>
      <c r="BC48" s="469"/>
      <c r="BD48" s="469"/>
      <c r="BE48" s="469"/>
      <c r="BF48" s="469">
        <v>23272</v>
      </c>
      <c r="BG48" s="469"/>
      <c r="BH48" s="469"/>
      <c r="BI48" s="469"/>
      <c r="BJ48" s="469"/>
      <c r="BK48" s="469"/>
      <c r="BL48" s="469"/>
      <c r="BM48" s="469"/>
      <c r="BN48" s="469"/>
      <c r="BO48" s="469"/>
      <c r="BP48" s="469"/>
      <c r="BQ48" s="469"/>
      <c r="BR48" s="469"/>
      <c r="BS48" s="469"/>
      <c r="BT48" s="469"/>
      <c r="BU48" s="469"/>
      <c r="BV48" s="469"/>
      <c r="BW48" s="469"/>
      <c r="BX48" s="469"/>
      <c r="BY48" s="469"/>
      <c r="BZ48" s="469"/>
      <c r="CA48" s="469"/>
      <c r="CB48" s="469"/>
      <c r="CC48" s="469"/>
      <c r="CD48" s="469"/>
      <c r="CE48" s="469"/>
      <c r="CF48" s="469"/>
      <c r="CG48" s="469"/>
      <c r="CH48" s="469"/>
      <c r="CI48" s="469"/>
      <c r="CJ48" s="469"/>
      <c r="CK48" s="469"/>
      <c r="CL48" s="469"/>
      <c r="CM48" s="469"/>
      <c r="CN48" s="469"/>
      <c r="CO48" s="469"/>
      <c r="CP48" s="469"/>
      <c r="CQ48" s="469">
        <v>5000</v>
      </c>
      <c r="CR48" s="469"/>
      <c r="CS48" s="469"/>
      <c r="CT48" s="469"/>
      <c r="CU48" s="469"/>
      <c r="CV48" s="469"/>
      <c r="CW48" s="469"/>
      <c r="CX48" s="469"/>
      <c r="CY48" s="469"/>
      <c r="CZ48" s="469"/>
      <c r="DA48" s="469"/>
      <c r="DB48" s="469"/>
      <c r="DC48" s="469"/>
      <c r="DD48" s="469"/>
      <c r="DE48" s="469"/>
      <c r="DF48" s="469"/>
      <c r="DG48" s="469"/>
      <c r="DH48" s="469"/>
      <c r="DI48" s="469">
        <v>5000</v>
      </c>
      <c r="DJ48" s="469"/>
      <c r="DK48" s="469"/>
      <c r="DL48" s="469"/>
      <c r="DM48" s="469"/>
      <c r="DN48" s="469"/>
      <c r="DO48" s="469"/>
      <c r="DP48" s="469"/>
      <c r="DQ48" s="469"/>
      <c r="DR48" s="469"/>
      <c r="DS48" s="469"/>
      <c r="DT48" s="469"/>
      <c r="DU48" s="469"/>
      <c r="DV48" s="469"/>
      <c r="DW48" s="469"/>
      <c r="DX48" s="469"/>
      <c r="DY48" s="469">
        <f>AO48*0.15</f>
        <v>4990.8</v>
      </c>
      <c r="DZ48" s="469"/>
      <c r="EA48" s="469"/>
      <c r="EB48" s="469"/>
      <c r="EC48" s="469"/>
      <c r="ED48" s="469"/>
      <c r="EE48" s="469"/>
      <c r="EF48" s="469"/>
      <c r="EG48" s="469"/>
      <c r="EH48" s="469"/>
      <c r="EI48" s="469"/>
      <c r="EJ48" s="469"/>
      <c r="EK48" s="469"/>
      <c r="EL48" s="469"/>
      <c r="EM48" s="469"/>
      <c r="EN48" s="469"/>
      <c r="EO48" s="464">
        <f>(AO48+DY48)*Y48*12+1086.37</f>
        <v>460239.97000000003</v>
      </c>
      <c r="EP48" s="464"/>
      <c r="EQ48" s="464"/>
      <c r="ER48" s="464"/>
      <c r="ES48" s="464"/>
      <c r="ET48" s="464"/>
      <c r="EU48" s="464"/>
      <c r="EV48" s="464"/>
      <c r="EW48" s="464"/>
      <c r="EX48" s="464"/>
      <c r="EY48" s="464"/>
      <c r="EZ48" s="464"/>
      <c r="FA48" s="464"/>
      <c r="FB48" s="464"/>
      <c r="FC48" s="464"/>
      <c r="FD48" s="464"/>
      <c r="FE48" s="464"/>
      <c r="FH48" s="106"/>
    </row>
    <row r="49" spans="1:164" s="96" customFormat="1" ht="15" customHeight="1" x14ac:dyDescent="0.2">
      <c r="A49" s="465" t="s">
        <v>140</v>
      </c>
      <c r="B49" s="465"/>
      <c r="C49" s="465"/>
      <c r="D49" s="465"/>
      <c r="E49" s="465"/>
      <c r="F49" s="465"/>
      <c r="G49" s="468" t="s">
        <v>544</v>
      </c>
      <c r="H49" s="468"/>
      <c r="I49" s="468"/>
      <c r="J49" s="468"/>
      <c r="K49" s="468"/>
      <c r="L49" s="468"/>
      <c r="M49" s="468"/>
      <c r="N49" s="468"/>
      <c r="O49" s="468"/>
      <c r="P49" s="468"/>
      <c r="Q49" s="468"/>
      <c r="R49" s="468"/>
      <c r="S49" s="468"/>
      <c r="T49" s="468"/>
      <c r="U49" s="468"/>
      <c r="V49" s="468"/>
      <c r="W49" s="468"/>
      <c r="X49" s="468"/>
      <c r="Y49" s="467">
        <v>0.5</v>
      </c>
      <c r="Z49" s="467"/>
      <c r="AA49" s="467"/>
      <c r="AB49" s="467"/>
      <c r="AC49" s="467"/>
      <c r="AD49" s="467"/>
      <c r="AE49" s="467"/>
      <c r="AF49" s="467"/>
      <c r="AG49" s="467"/>
      <c r="AH49" s="467"/>
      <c r="AI49" s="467"/>
      <c r="AJ49" s="467"/>
      <c r="AK49" s="467"/>
      <c r="AL49" s="467"/>
      <c r="AM49" s="467"/>
      <c r="AN49" s="467"/>
      <c r="AO49" s="469">
        <f>BF49+CQ49</f>
        <v>11672</v>
      </c>
      <c r="AP49" s="469"/>
      <c r="AQ49" s="469"/>
      <c r="AR49" s="469"/>
      <c r="AS49" s="469"/>
      <c r="AT49" s="469"/>
      <c r="AU49" s="469"/>
      <c r="AV49" s="469"/>
      <c r="AW49" s="469"/>
      <c r="AX49" s="469"/>
      <c r="AY49" s="469"/>
      <c r="AZ49" s="469"/>
      <c r="BA49" s="469"/>
      <c r="BB49" s="469"/>
      <c r="BC49" s="469"/>
      <c r="BD49" s="469"/>
      <c r="BE49" s="469"/>
      <c r="BF49" s="469">
        <v>6672</v>
      </c>
      <c r="BG49" s="469"/>
      <c r="BH49" s="469"/>
      <c r="BI49" s="469"/>
      <c r="BJ49" s="469"/>
      <c r="BK49" s="469"/>
      <c r="BL49" s="469"/>
      <c r="BM49" s="469"/>
      <c r="BN49" s="469"/>
      <c r="BO49" s="469"/>
      <c r="BP49" s="469"/>
      <c r="BQ49" s="469"/>
      <c r="BR49" s="469"/>
      <c r="BS49" s="469"/>
      <c r="BT49" s="469"/>
      <c r="BU49" s="469"/>
      <c r="BV49" s="469"/>
      <c r="BW49" s="469"/>
      <c r="BX49" s="469"/>
      <c r="BY49" s="469"/>
      <c r="BZ49" s="469"/>
      <c r="CA49" s="469"/>
      <c r="CB49" s="469"/>
      <c r="CC49" s="469"/>
      <c r="CD49" s="469"/>
      <c r="CE49" s="469"/>
      <c r="CF49" s="469"/>
      <c r="CG49" s="469"/>
      <c r="CH49" s="469"/>
      <c r="CI49" s="469"/>
      <c r="CJ49" s="469"/>
      <c r="CK49" s="469"/>
      <c r="CL49" s="469"/>
      <c r="CM49" s="469"/>
      <c r="CN49" s="469"/>
      <c r="CO49" s="469"/>
      <c r="CP49" s="469"/>
      <c r="CQ49" s="469">
        <v>5000</v>
      </c>
      <c r="CR49" s="469"/>
      <c r="CS49" s="469"/>
      <c r="CT49" s="469"/>
      <c r="CU49" s="469"/>
      <c r="CV49" s="469"/>
      <c r="CW49" s="469"/>
      <c r="CX49" s="469"/>
      <c r="CY49" s="469"/>
      <c r="CZ49" s="469"/>
      <c r="DA49" s="469"/>
      <c r="DB49" s="469"/>
      <c r="DC49" s="469"/>
      <c r="DD49" s="469"/>
      <c r="DE49" s="469"/>
      <c r="DF49" s="469"/>
      <c r="DG49" s="469"/>
      <c r="DH49" s="469"/>
      <c r="DI49" s="469">
        <v>5000</v>
      </c>
      <c r="DJ49" s="469"/>
      <c r="DK49" s="469"/>
      <c r="DL49" s="469"/>
      <c r="DM49" s="469"/>
      <c r="DN49" s="469"/>
      <c r="DO49" s="469"/>
      <c r="DP49" s="469"/>
      <c r="DQ49" s="469"/>
      <c r="DR49" s="469"/>
      <c r="DS49" s="469"/>
      <c r="DT49" s="469"/>
      <c r="DU49" s="469"/>
      <c r="DV49" s="469"/>
      <c r="DW49" s="469"/>
      <c r="DX49" s="469"/>
      <c r="DY49" s="469">
        <f>AO49*0.15</f>
        <v>1750.8</v>
      </c>
      <c r="DZ49" s="469"/>
      <c r="EA49" s="469"/>
      <c r="EB49" s="469"/>
      <c r="EC49" s="469"/>
      <c r="ED49" s="469"/>
      <c r="EE49" s="469"/>
      <c r="EF49" s="469"/>
      <c r="EG49" s="469"/>
      <c r="EH49" s="469"/>
      <c r="EI49" s="469"/>
      <c r="EJ49" s="469"/>
      <c r="EK49" s="469"/>
      <c r="EL49" s="469"/>
      <c r="EM49" s="469"/>
      <c r="EN49" s="469"/>
      <c r="EO49" s="464">
        <f>(AO49+DY49)*Y49*12</f>
        <v>80536.799999999988</v>
      </c>
      <c r="EP49" s="464"/>
      <c r="EQ49" s="464"/>
      <c r="ER49" s="464"/>
      <c r="ES49" s="464"/>
      <c r="ET49" s="464"/>
      <c r="EU49" s="464"/>
      <c r="EV49" s="464"/>
      <c r="EW49" s="464"/>
      <c r="EX49" s="464"/>
      <c r="EY49" s="464"/>
      <c r="EZ49" s="464"/>
      <c r="FA49" s="464"/>
      <c r="FB49" s="464"/>
      <c r="FC49" s="464"/>
      <c r="FD49" s="464"/>
      <c r="FE49" s="464"/>
      <c r="FH49" s="106"/>
    </row>
    <row r="50" spans="1:164" s="96" customFormat="1" ht="15.75" x14ac:dyDescent="0.2">
      <c r="A50" s="465" t="s">
        <v>140</v>
      </c>
      <c r="B50" s="465"/>
      <c r="C50" s="465"/>
      <c r="D50" s="465"/>
      <c r="E50" s="465"/>
      <c r="F50" s="465"/>
      <c r="G50" s="468" t="s">
        <v>462</v>
      </c>
      <c r="H50" s="468"/>
      <c r="I50" s="468"/>
      <c r="J50" s="468"/>
      <c r="K50" s="468"/>
      <c r="L50" s="468"/>
      <c r="M50" s="468"/>
      <c r="N50" s="468"/>
      <c r="O50" s="468"/>
      <c r="P50" s="468"/>
      <c r="Q50" s="468"/>
      <c r="R50" s="468"/>
      <c r="S50" s="468"/>
      <c r="T50" s="468"/>
      <c r="U50" s="468"/>
      <c r="V50" s="468"/>
      <c r="W50" s="468"/>
      <c r="X50" s="468"/>
      <c r="Y50" s="467">
        <v>0.55000000000000004</v>
      </c>
      <c r="Z50" s="467"/>
      <c r="AA50" s="467"/>
      <c r="AB50" s="467"/>
      <c r="AC50" s="467"/>
      <c r="AD50" s="467"/>
      <c r="AE50" s="467"/>
      <c r="AF50" s="467"/>
      <c r="AG50" s="467"/>
      <c r="AH50" s="467"/>
      <c r="AI50" s="467"/>
      <c r="AJ50" s="467"/>
      <c r="AK50" s="467"/>
      <c r="AL50" s="467"/>
      <c r="AM50" s="467"/>
      <c r="AN50" s="467"/>
      <c r="AO50" s="469">
        <f>BF50+CQ50+DI50+BX50</f>
        <v>20512</v>
      </c>
      <c r="AP50" s="469"/>
      <c r="AQ50" s="469"/>
      <c r="AR50" s="469"/>
      <c r="AS50" s="469"/>
      <c r="AT50" s="469"/>
      <c r="AU50" s="469"/>
      <c r="AV50" s="469"/>
      <c r="AW50" s="469"/>
      <c r="AX50" s="469"/>
      <c r="AY50" s="469"/>
      <c r="AZ50" s="469"/>
      <c r="BA50" s="469"/>
      <c r="BB50" s="469"/>
      <c r="BC50" s="469"/>
      <c r="BD50" s="469"/>
      <c r="BE50" s="469"/>
      <c r="BF50" s="469">
        <v>8512</v>
      </c>
      <c r="BG50" s="469"/>
      <c r="BH50" s="469"/>
      <c r="BI50" s="469"/>
      <c r="BJ50" s="469"/>
      <c r="BK50" s="469"/>
      <c r="BL50" s="469"/>
      <c r="BM50" s="469"/>
      <c r="BN50" s="469"/>
      <c r="BO50" s="469"/>
      <c r="BP50" s="469"/>
      <c r="BQ50" s="469"/>
      <c r="BR50" s="469"/>
      <c r="BS50" s="469"/>
      <c r="BT50" s="469"/>
      <c r="BU50" s="469"/>
      <c r="BV50" s="469"/>
      <c r="BW50" s="469"/>
      <c r="BX50" s="469"/>
      <c r="BY50" s="469"/>
      <c r="BZ50" s="469"/>
      <c r="CA50" s="469"/>
      <c r="CB50" s="469"/>
      <c r="CC50" s="469"/>
      <c r="CD50" s="469"/>
      <c r="CE50" s="469"/>
      <c r="CF50" s="469"/>
      <c r="CG50" s="469"/>
      <c r="CH50" s="469"/>
      <c r="CI50" s="469"/>
      <c r="CJ50" s="469"/>
      <c r="CK50" s="469"/>
      <c r="CL50" s="469"/>
      <c r="CM50" s="469"/>
      <c r="CN50" s="469"/>
      <c r="CO50" s="469"/>
      <c r="CP50" s="469"/>
      <c r="CQ50" s="469">
        <v>5000</v>
      </c>
      <c r="CR50" s="469"/>
      <c r="CS50" s="469"/>
      <c r="CT50" s="469"/>
      <c r="CU50" s="469"/>
      <c r="CV50" s="469"/>
      <c r="CW50" s="469"/>
      <c r="CX50" s="469"/>
      <c r="CY50" s="469"/>
      <c r="CZ50" s="469"/>
      <c r="DA50" s="469"/>
      <c r="DB50" s="469"/>
      <c r="DC50" s="469"/>
      <c r="DD50" s="469"/>
      <c r="DE50" s="469"/>
      <c r="DF50" s="469"/>
      <c r="DG50" s="469"/>
      <c r="DH50" s="469"/>
      <c r="DI50" s="469">
        <v>7000</v>
      </c>
      <c r="DJ50" s="469"/>
      <c r="DK50" s="469"/>
      <c r="DL50" s="469"/>
      <c r="DM50" s="469"/>
      <c r="DN50" s="469"/>
      <c r="DO50" s="469"/>
      <c r="DP50" s="469"/>
      <c r="DQ50" s="469"/>
      <c r="DR50" s="469"/>
      <c r="DS50" s="469"/>
      <c r="DT50" s="469"/>
      <c r="DU50" s="469"/>
      <c r="DV50" s="469"/>
      <c r="DW50" s="469"/>
      <c r="DX50" s="469"/>
      <c r="DY50" s="469">
        <f>AO50*0.15</f>
        <v>3076.7999999999997</v>
      </c>
      <c r="DZ50" s="469"/>
      <c r="EA50" s="469"/>
      <c r="EB50" s="469"/>
      <c r="EC50" s="469"/>
      <c r="ED50" s="469"/>
      <c r="EE50" s="469"/>
      <c r="EF50" s="469"/>
      <c r="EG50" s="469"/>
      <c r="EH50" s="469"/>
      <c r="EI50" s="469"/>
      <c r="EJ50" s="469"/>
      <c r="EK50" s="469"/>
      <c r="EL50" s="469"/>
      <c r="EM50" s="469"/>
      <c r="EN50" s="469"/>
      <c r="EO50" s="464">
        <f>(AO50+DY50)*Y50*12</f>
        <v>155686.08000000002</v>
      </c>
      <c r="EP50" s="464"/>
      <c r="EQ50" s="464"/>
      <c r="ER50" s="464"/>
      <c r="ES50" s="464"/>
      <c r="ET50" s="464"/>
      <c r="EU50" s="464"/>
      <c r="EV50" s="464"/>
      <c r="EW50" s="464"/>
      <c r="EX50" s="464"/>
      <c r="EY50" s="464"/>
      <c r="EZ50" s="464"/>
      <c r="FA50" s="464"/>
      <c r="FB50" s="464"/>
      <c r="FC50" s="464"/>
      <c r="FD50" s="464"/>
      <c r="FE50" s="464"/>
      <c r="FH50" s="106"/>
    </row>
    <row r="51" spans="1:164" s="96" customFormat="1" ht="15.75" x14ac:dyDescent="0.2">
      <c r="A51" s="489" t="s">
        <v>344</v>
      </c>
      <c r="B51" s="490"/>
      <c r="C51" s="490"/>
      <c r="D51" s="490"/>
      <c r="E51" s="490"/>
      <c r="F51" s="490"/>
      <c r="G51" s="490"/>
      <c r="H51" s="490"/>
      <c r="I51" s="490"/>
      <c r="J51" s="490"/>
      <c r="K51" s="490"/>
      <c r="L51" s="490"/>
      <c r="M51" s="490"/>
      <c r="N51" s="490"/>
      <c r="O51" s="490"/>
      <c r="P51" s="490"/>
      <c r="Q51" s="490"/>
      <c r="R51" s="490"/>
      <c r="S51" s="490"/>
      <c r="T51" s="490"/>
      <c r="U51" s="490"/>
      <c r="V51" s="490"/>
      <c r="W51" s="490"/>
      <c r="X51" s="491"/>
      <c r="Y51" s="492" t="s">
        <v>34</v>
      </c>
      <c r="Z51" s="492"/>
      <c r="AA51" s="492"/>
      <c r="AB51" s="492"/>
      <c r="AC51" s="492"/>
      <c r="AD51" s="492"/>
      <c r="AE51" s="492"/>
      <c r="AF51" s="492"/>
      <c r="AG51" s="492"/>
      <c r="AH51" s="492"/>
      <c r="AI51" s="492"/>
      <c r="AJ51" s="492"/>
      <c r="AK51" s="492"/>
      <c r="AL51" s="492"/>
      <c r="AM51" s="492"/>
      <c r="AN51" s="492"/>
      <c r="AO51" s="492"/>
      <c r="AP51" s="492"/>
      <c r="AQ51" s="492"/>
      <c r="AR51" s="492"/>
      <c r="AS51" s="492"/>
      <c r="AT51" s="492"/>
      <c r="AU51" s="492"/>
      <c r="AV51" s="492"/>
      <c r="AW51" s="492"/>
      <c r="AX51" s="492"/>
      <c r="AY51" s="492"/>
      <c r="AZ51" s="492"/>
      <c r="BA51" s="492"/>
      <c r="BB51" s="492"/>
      <c r="BC51" s="492"/>
      <c r="BD51" s="492"/>
      <c r="BE51" s="492"/>
      <c r="BF51" s="492" t="s">
        <v>34</v>
      </c>
      <c r="BG51" s="492"/>
      <c r="BH51" s="492"/>
      <c r="BI51" s="492"/>
      <c r="BJ51" s="492"/>
      <c r="BK51" s="492"/>
      <c r="BL51" s="492"/>
      <c r="BM51" s="492"/>
      <c r="BN51" s="492"/>
      <c r="BO51" s="492"/>
      <c r="BP51" s="492"/>
      <c r="BQ51" s="492"/>
      <c r="BR51" s="492"/>
      <c r="BS51" s="492"/>
      <c r="BT51" s="492"/>
      <c r="BU51" s="492"/>
      <c r="BV51" s="492"/>
      <c r="BW51" s="492"/>
      <c r="BX51" s="492" t="s">
        <v>34</v>
      </c>
      <c r="BY51" s="492"/>
      <c r="BZ51" s="492"/>
      <c r="CA51" s="492"/>
      <c r="CB51" s="492"/>
      <c r="CC51" s="492"/>
      <c r="CD51" s="492"/>
      <c r="CE51" s="492"/>
      <c r="CF51" s="492"/>
      <c r="CG51" s="492"/>
      <c r="CH51" s="492"/>
      <c r="CI51" s="492"/>
      <c r="CJ51" s="492"/>
      <c r="CK51" s="492"/>
      <c r="CL51" s="492"/>
      <c r="CM51" s="492"/>
      <c r="CN51" s="492"/>
      <c r="CO51" s="492"/>
      <c r="CP51" s="492"/>
      <c r="CQ51" s="492" t="s">
        <v>34</v>
      </c>
      <c r="CR51" s="492"/>
      <c r="CS51" s="492"/>
      <c r="CT51" s="492"/>
      <c r="CU51" s="492"/>
      <c r="CV51" s="492"/>
      <c r="CW51" s="492"/>
      <c r="CX51" s="492"/>
      <c r="CY51" s="492"/>
      <c r="CZ51" s="492"/>
      <c r="DA51" s="492"/>
      <c r="DB51" s="492"/>
      <c r="DC51" s="492"/>
      <c r="DD51" s="492"/>
      <c r="DE51" s="492"/>
      <c r="DF51" s="492"/>
      <c r="DG51" s="492"/>
      <c r="DH51" s="492"/>
      <c r="DI51" s="492" t="s">
        <v>34</v>
      </c>
      <c r="DJ51" s="492"/>
      <c r="DK51" s="492"/>
      <c r="DL51" s="492"/>
      <c r="DM51" s="492"/>
      <c r="DN51" s="492"/>
      <c r="DO51" s="492"/>
      <c r="DP51" s="492"/>
      <c r="DQ51" s="492"/>
      <c r="DR51" s="492"/>
      <c r="DS51" s="492"/>
      <c r="DT51" s="492"/>
      <c r="DU51" s="492"/>
      <c r="DV51" s="492"/>
      <c r="DW51" s="492"/>
      <c r="DX51" s="492"/>
      <c r="DY51" s="492" t="s">
        <v>34</v>
      </c>
      <c r="DZ51" s="492"/>
      <c r="EA51" s="492"/>
      <c r="EB51" s="492"/>
      <c r="EC51" s="492"/>
      <c r="ED51" s="492"/>
      <c r="EE51" s="492"/>
      <c r="EF51" s="492"/>
      <c r="EG51" s="492"/>
      <c r="EH51" s="492"/>
      <c r="EI51" s="492"/>
      <c r="EJ51" s="492"/>
      <c r="EK51" s="492"/>
      <c r="EL51" s="492"/>
      <c r="EM51" s="492"/>
      <c r="EN51" s="492"/>
      <c r="EO51" s="493">
        <f>SUM(EO23:EO50)</f>
        <v>8566711.7740000002</v>
      </c>
      <c r="EP51" s="493"/>
      <c r="EQ51" s="493"/>
      <c r="ER51" s="493"/>
      <c r="ES51" s="493"/>
      <c r="ET51" s="493"/>
      <c r="EU51" s="493"/>
      <c r="EV51" s="493"/>
      <c r="EW51" s="493"/>
      <c r="EX51" s="493"/>
      <c r="EY51" s="493"/>
      <c r="EZ51" s="493"/>
      <c r="FA51" s="493"/>
      <c r="FB51" s="493"/>
      <c r="FC51" s="493"/>
      <c r="FD51" s="493"/>
      <c r="FE51" s="493"/>
    </row>
    <row r="52" spans="1:164" ht="15.75" x14ac:dyDescent="0.2">
      <c r="Y52" s="469">
        <f>Y23</f>
        <v>1</v>
      </c>
      <c r="Z52" s="492"/>
      <c r="AA52" s="492"/>
      <c r="AB52" s="492"/>
      <c r="AC52" s="492"/>
      <c r="AD52" s="492"/>
      <c r="AE52" s="492"/>
      <c r="AF52" s="492"/>
      <c r="AG52" s="492"/>
      <c r="AH52" s="492"/>
      <c r="AI52" s="492"/>
      <c r="AJ52" s="492"/>
      <c r="AK52" s="492"/>
      <c r="AL52" s="492"/>
      <c r="AM52" s="492"/>
      <c r="AN52" s="492"/>
      <c r="AO52" s="469">
        <f>BF52+CQ52+DY52</f>
        <v>41236.699999999997</v>
      </c>
      <c r="AP52" s="492"/>
      <c r="AQ52" s="492"/>
      <c r="AR52" s="492"/>
      <c r="AS52" s="492"/>
      <c r="AT52" s="492"/>
      <c r="AU52" s="492"/>
      <c r="AV52" s="492"/>
      <c r="AW52" s="492"/>
      <c r="AX52" s="492"/>
      <c r="AY52" s="492"/>
      <c r="AZ52" s="492"/>
      <c r="BA52" s="492"/>
      <c r="BB52" s="492"/>
      <c r="BC52" s="492"/>
      <c r="BD52" s="492"/>
      <c r="BE52" s="492"/>
      <c r="BF52" s="469">
        <f>BF23</f>
        <v>25858</v>
      </c>
      <c r="BG52" s="492"/>
      <c r="BH52" s="492"/>
      <c r="BI52" s="492"/>
      <c r="BJ52" s="492"/>
      <c r="BK52" s="492"/>
      <c r="BL52" s="492"/>
      <c r="BM52" s="492"/>
      <c r="BN52" s="492"/>
      <c r="BO52" s="492"/>
      <c r="BP52" s="492"/>
      <c r="BQ52" s="492"/>
      <c r="BR52" s="492"/>
      <c r="BS52" s="492"/>
      <c r="BT52" s="492"/>
      <c r="BU52" s="492"/>
      <c r="BV52" s="492"/>
      <c r="BW52" s="492"/>
      <c r="BX52" s="492"/>
      <c r="BY52" s="492"/>
      <c r="BZ52" s="492"/>
      <c r="CA52" s="492"/>
      <c r="CB52" s="492"/>
      <c r="CC52" s="492"/>
      <c r="CD52" s="492"/>
      <c r="CE52" s="492"/>
      <c r="CF52" s="492"/>
      <c r="CG52" s="492"/>
      <c r="CH52" s="492"/>
      <c r="CI52" s="492"/>
      <c r="CJ52" s="492"/>
      <c r="CK52" s="492"/>
      <c r="CL52" s="492"/>
      <c r="CM52" s="492"/>
      <c r="CN52" s="492"/>
      <c r="CO52" s="492"/>
      <c r="CP52" s="492"/>
      <c r="CQ52" s="469">
        <f>CQ23</f>
        <v>10000</v>
      </c>
      <c r="CR52" s="492"/>
      <c r="CS52" s="492"/>
      <c r="CT52" s="492"/>
      <c r="CU52" s="492"/>
      <c r="CV52" s="492"/>
      <c r="CW52" s="492"/>
      <c r="CX52" s="492"/>
      <c r="CY52" s="492"/>
      <c r="CZ52" s="492"/>
      <c r="DA52" s="492"/>
      <c r="DB52" s="492"/>
      <c r="DC52" s="492"/>
      <c r="DD52" s="492"/>
      <c r="DE52" s="492"/>
      <c r="DF52" s="492"/>
      <c r="DG52" s="492"/>
      <c r="DH52" s="492"/>
      <c r="DI52" s="469">
        <f>DI23</f>
        <v>0</v>
      </c>
      <c r="DJ52" s="492"/>
      <c r="DK52" s="492"/>
      <c r="DL52" s="492"/>
      <c r="DM52" s="492"/>
      <c r="DN52" s="492"/>
      <c r="DO52" s="492"/>
      <c r="DP52" s="492"/>
      <c r="DQ52" s="492"/>
      <c r="DR52" s="492"/>
      <c r="DS52" s="492"/>
      <c r="DT52" s="492"/>
      <c r="DU52" s="492"/>
      <c r="DV52" s="492"/>
      <c r="DW52" s="492"/>
      <c r="DX52" s="492"/>
      <c r="DY52" s="469">
        <f>DY23</f>
        <v>5378.7</v>
      </c>
      <c r="DZ52" s="492"/>
      <c r="EA52" s="492"/>
      <c r="EB52" s="492"/>
      <c r="EC52" s="492"/>
      <c r="ED52" s="492"/>
      <c r="EE52" s="492"/>
      <c r="EF52" s="492"/>
      <c r="EG52" s="492"/>
      <c r="EH52" s="492"/>
      <c r="EI52" s="492"/>
      <c r="EJ52" s="492"/>
      <c r="EK52" s="492"/>
      <c r="EL52" s="492"/>
      <c r="EM52" s="492"/>
      <c r="EN52" s="492"/>
      <c r="EO52" s="464">
        <f>AO52*Y52*12</f>
        <v>494840.39999999997</v>
      </c>
      <c r="EP52" s="464"/>
      <c r="EQ52" s="464"/>
      <c r="ER52" s="464"/>
      <c r="ES52" s="464"/>
      <c r="ET52" s="464"/>
      <c r="EU52" s="464"/>
      <c r="EV52" s="464"/>
      <c r="EW52" s="464"/>
      <c r="EX52" s="464"/>
      <c r="EY52" s="464"/>
      <c r="EZ52" s="464"/>
      <c r="FA52" s="464"/>
      <c r="FB52" s="464"/>
      <c r="FC52" s="464"/>
      <c r="FD52" s="464"/>
      <c r="FE52" s="464"/>
    </row>
    <row r="53" spans="1:164" ht="15.75" x14ac:dyDescent="0.2">
      <c r="Y53" s="492">
        <f>Y24+Y27+Y31+Y30+Y33+Y34</f>
        <v>13.1</v>
      </c>
      <c r="Z53" s="492"/>
      <c r="AA53" s="492"/>
      <c r="AB53" s="492"/>
      <c r="AC53" s="492"/>
      <c r="AD53" s="492"/>
      <c r="AE53" s="492"/>
      <c r="AF53" s="492"/>
      <c r="AG53" s="492"/>
      <c r="AH53" s="492"/>
      <c r="AI53" s="492"/>
      <c r="AJ53" s="492"/>
      <c r="AK53" s="492"/>
      <c r="AL53" s="492"/>
      <c r="AM53" s="492"/>
      <c r="AN53" s="492"/>
      <c r="AO53" s="469">
        <f>BF53+CQ53+DY53+DI53</f>
        <v>160766.54999999999</v>
      </c>
      <c r="AP53" s="492"/>
      <c r="AQ53" s="492"/>
      <c r="AR53" s="492"/>
      <c r="AS53" s="492"/>
      <c r="AT53" s="492"/>
      <c r="AU53" s="492"/>
      <c r="AV53" s="492"/>
      <c r="AW53" s="492"/>
      <c r="AX53" s="492"/>
      <c r="AY53" s="492"/>
      <c r="AZ53" s="492"/>
      <c r="BA53" s="492"/>
      <c r="BB53" s="492"/>
      <c r="BC53" s="492"/>
      <c r="BD53" s="492"/>
      <c r="BE53" s="492"/>
      <c r="BF53" s="495">
        <f>BF24+BF25+BF26+BF27+BF28+BF29+BF31+BF30+BF33+BF34</f>
        <v>92297</v>
      </c>
      <c r="BG53" s="492"/>
      <c r="BH53" s="492"/>
      <c r="BI53" s="492"/>
      <c r="BJ53" s="492"/>
      <c r="BK53" s="492"/>
      <c r="BL53" s="492"/>
      <c r="BM53" s="492"/>
      <c r="BN53" s="492"/>
      <c r="BO53" s="492"/>
      <c r="BP53" s="492"/>
      <c r="BQ53" s="492"/>
      <c r="BR53" s="492"/>
      <c r="BS53" s="492"/>
      <c r="BT53" s="492"/>
      <c r="BU53" s="492"/>
      <c r="BV53" s="492"/>
      <c r="BW53" s="492"/>
      <c r="BX53" s="492"/>
      <c r="BY53" s="492"/>
      <c r="BZ53" s="492"/>
      <c r="CA53" s="492"/>
      <c r="CB53" s="492"/>
      <c r="CC53" s="492"/>
      <c r="CD53" s="492"/>
      <c r="CE53" s="492"/>
      <c r="CF53" s="492"/>
      <c r="CG53" s="492"/>
      <c r="CH53" s="492"/>
      <c r="CI53" s="492"/>
      <c r="CJ53" s="492"/>
      <c r="CK53" s="492"/>
      <c r="CL53" s="492"/>
      <c r="CM53" s="492"/>
      <c r="CN53" s="492"/>
      <c r="CO53" s="492"/>
      <c r="CP53" s="492"/>
      <c r="CQ53" s="495">
        <f>CQ24+CQ25+CQ26+CQ27+CQ28+CQ29+CQ31+CQ30+CQ33+CQ34</f>
        <v>32000</v>
      </c>
      <c r="CR53" s="492"/>
      <c r="CS53" s="492"/>
      <c r="CT53" s="492"/>
      <c r="CU53" s="492"/>
      <c r="CV53" s="492"/>
      <c r="CW53" s="492"/>
      <c r="CX53" s="492"/>
      <c r="CY53" s="492"/>
      <c r="CZ53" s="492"/>
      <c r="DA53" s="492"/>
      <c r="DB53" s="492"/>
      <c r="DC53" s="492"/>
      <c r="DD53" s="492"/>
      <c r="DE53" s="492"/>
      <c r="DF53" s="492"/>
      <c r="DG53" s="492"/>
      <c r="DH53" s="492"/>
      <c r="DI53" s="495">
        <f>DI24+DI25+DI26+DI27+DI28+DI29+DI31+DI33+DI34</f>
        <v>15500</v>
      </c>
      <c r="DJ53" s="492"/>
      <c r="DK53" s="492"/>
      <c r="DL53" s="492"/>
      <c r="DM53" s="492"/>
      <c r="DN53" s="492"/>
      <c r="DO53" s="492"/>
      <c r="DP53" s="492"/>
      <c r="DQ53" s="492"/>
      <c r="DR53" s="492"/>
      <c r="DS53" s="492"/>
      <c r="DT53" s="492"/>
      <c r="DU53" s="492"/>
      <c r="DV53" s="492"/>
      <c r="DW53" s="492"/>
      <c r="DX53" s="492"/>
      <c r="DY53" s="494">
        <f>(BF53+CQ53+DI53)*15%</f>
        <v>20969.55</v>
      </c>
      <c r="DZ53" s="494"/>
      <c r="EA53" s="494"/>
      <c r="EB53" s="494"/>
      <c r="EC53" s="494"/>
      <c r="ED53" s="494"/>
      <c r="EE53" s="494"/>
      <c r="EF53" s="494"/>
      <c r="EG53" s="494"/>
      <c r="EH53" s="494"/>
      <c r="EI53" s="494"/>
      <c r="EJ53" s="494"/>
      <c r="EK53" s="494"/>
      <c r="EL53" s="494"/>
      <c r="EM53" s="494"/>
      <c r="EN53" s="494"/>
      <c r="EO53" s="464">
        <f>EO24+EO25+EO26+EO27+EO28+EO29+EO30+EO31+EO33+EO34</f>
        <v>3633344.5999999996</v>
      </c>
      <c r="EP53" s="464"/>
      <c r="EQ53" s="464"/>
      <c r="ER53" s="464"/>
      <c r="ES53" s="464"/>
      <c r="ET53" s="464"/>
      <c r="EU53" s="464"/>
      <c r="EV53" s="464"/>
      <c r="EW53" s="464"/>
      <c r="EX53" s="464"/>
      <c r="EY53" s="464"/>
      <c r="EZ53" s="464"/>
      <c r="FA53" s="464"/>
      <c r="FB53" s="464"/>
      <c r="FC53" s="464"/>
      <c r="FD53" s="464"/>
      <c r="FE53" s="464"/>
    </row>
    <row r="54" spans="1:164" ht="15.75" x14ac:dyDescent="0.2">
      <c r="Y54" s="492">
        <f>Y35+Y36+Y37+Y38+Y39+Y41+Y42+Y43+Y45+Y44+Y46+Y47+Y48+Y50+Y32+Y30+Y40+Y49</f>
        <v>20.3</v>
      </c>
      <c r="Z54" s="492"/>
      <c r="AA54" s="492"/>
      <c r="AB54" s="492"/>
      <c r="AC54" s="492"/>
      <c r="AD54" s="492"/>
      <c r="AE54" s="492"/>
      <c r="AF54" s="492"/>
      <c r="AG54" s="492"/>
      <c r="AH54" s="492"/>
      <c r="AI54" s="492"/>
      <c r="AJ54" s="492"/>
      <c r="AK54" s="492"/>
      <c r="AL54" s="492"/>
      <c r="AM54" s="492"/>
      <c r="AN54" s="492"/>
      <c r="AO54" s="469">
        <f>BF54+CQ54+DY54+DI54+BX54</f>
        <v>359417.96299999999</v>
      </c>
      <c r="AP54" s="492"/>
      <c r="AQ54" s="492"/>
      <c r="AR54" s="492"/>
      <c r="AS54" s="492"/>
      <c r="AT54" s="492"/>
      <c r="AU54" s="492"/>
      <c r="AV54" s="492"/>
      <c r="AW54" s="492"/>
      <c r="AX54" s="492"/>
      <c r="AY54" s="492"/>
      <c r="AZ54" s="492"/>
      <c r="BA54" s="492"/>
      <c r="BB54" s="492"/>
      <c r="BC54" s="492"/>
      <c r="BD54" s="492"/>
      <c r="BE54" s="492"/>
      <c r="BF54" s="495">
        <f>BF32+BF35+BF36+BF37+BF38+BF39+BF40+BF41+BF42+BF43+BF44+BF45+BF46+BF47+BF48+BF49+BF50</f>
        <v>127262</v>
      </c>
      <c r="BG54" s="492"/>
      <c r="BH54" s="492"/>
      <c r="BI54" s="492"/>
      <c r="BJ54" s="492"/>
      <c r="BK54" s="492"/>
      <c r="BL54" s="492"/>
      <c r="BM54" s="492"/>
      <c r="BN54" s="492"/>
      <c r="BO54" s="492"/>
      <c r="BP54" s="492"/>
      <c r="BQ54" s="492"/>
      <c r="BR54" s="492"/>
      <c r="BS54" s="492"/>
      <c r="BT54" s="492"/>
      <c r="BU54" s="492"/>
      <c r="BV54" s="492"/>
      <c r="BW54" s="492"/>
      <c r="BX54" s="495">
        <f>BX43+BX39</f>
        <v>230.24</v>
      </c>
      <c r="BY54" s="492"/>
      <c r="BZ54" s="492"/>
      <c r="CA54" s="492"/>
      <c r="CB54" s="492"/>
      <c r="CC54" s="492"/>
      <c r="CD54" s="492"/>
      <c r="CE54" s="492"/>
      <c r="CF54" s="492"/>
      <c r="CG54" s="492"/>
      <c r="CH54" s="492"/>
      <c r="CI54" s="492"/>
      <c r="CJ54" s="492"/>
      <c r="CK54" s="492"/>
      <c r="CL54" s="492"/>
      <c r="CM54" s="492"/>
      <c r="CN54" s="492"/>
      <c r="CO54" s="492"/>
      <c r="CP54" s="492"/>
      <c r="CQ54" s="495">
        <f>CQ32+CQ35+CQ36+CQ37+CQ38+CQ39+CQ41+CQ43+CQ44+CQ45+CQ46+CQ47+CQ48+CQ50+CQ30+CQ40+CQ42+CQ49</f>
        <v>75507.38</v>
      </c>
      <c r="CR54" s="492"/>
      <c r="CS54" s="492"/>
      <c r="CT54" s="492"/>
      <c r="CU54" s="492"/>
      <c r="CV54" s="492"/>
      <c r="CW54" s="492"/>
      <c r="CX54" s="492"/>
      <c r="CY54" s="492"/>
      <c r="CZ54" s="492"/>
      <c r="DA54" s="492"/>
      <c r="DB54" s="492"/>
      <c r="DC54" s="492"/>
      <c r="DD54" s="492"/>
      <c r="DE54" s="492"/>
      <c r="DF54" s="492"/>
      <c r="DG54" s="492"/>
      <c r="DH54" s="492"/>
      <c r="DI54" s="495">
        <f>DI53+DI50+DI47+DI46+DI45+DI44+DI43+DI42+DI41+DI39+DI38+DI37+DI36+DI35+DI32+DI30+DI40</f>
        <v>113000</v>
      </c>
      <c r="DJ54" s="492"/>
      <c r="DK54" s="492"/>
      <c r="DL54" s="492"/>
      <c r="DM54" s="492"/>
      <c r="DN54" s="492"/>
      <c r="DO54" s="492"/>
      <c r="DP54" s="492"/>
      <c r="DQ54" s="492"/>
      <c r="DR54" s="492"/>
      <c r="DS54" s="492"/>
      <c r="DT54" s="492"/>
      <c r="DU54" s="492"/>
      <c r="DV54" s="492"/>
      <c r="DW54" s="492"/>
      <c r="DX54" s="492"/>
      <c r="DY54" s="496">
        <f>DY32+DY35+DY36+DY37+DY38+DY39+DY41+DY42+DY43+DY44+DY46+DY45+DY47+DY48+DY50+DY40</f>
        <v>43418.343000000008</v>
      </c>
      <c r="DZ54" s="492"/>
      <c r="EA54" s="492"/>
      <c r="EB54" s="492"/>
      <c r="EC54" s="492"/>
      <c r="ED54" s="492"/>
      <c r="EE54" s="492"/>
      <c r="EF54" s="492"/>
      <c r="EG54" s="492"/>
      <c r="EH54" s="492"/>
      <c r="EI54" s="492"/>
      <c r="EJ54" s="492"/>
      <c r="EK54" s="492"/>
      <c r="EL54" s="492"/>
      <c r="EM54" s="492"/>
      <c r="EN54" s="492"/>
      <c r="EO54" s="464">
        <f>EO32+EO35+EO36+EO37+EO38+EO41+EO39+EO42+EO43+EO44+EO45+EO46+EO47+EO48+EO50+EO40+EO49</f>
        <v>4438526.7740000002</v>
      </c>
      <c r="EP54" s="464"/>
      <c r="EQ54" s="464"/>
      <c r="ER54" s="464"/>
      <c r="ES54" s="464"/>
      <c r="ET54" s="464"/>
      <c r="EU54" s="464"/>
      <c r="EV54" s="464"/>
      <c r="EW54" s="464"/>
      <c r="EX54" s="464"/>
      <c r="EY54" s="464"/>
      <c r="EZ54" s="464"/>
      <c r="FA54" s="464"/>
      <c r="FB54" s="464"/>
      <c r="FC54" s="464"/>
      <c r="FD54" s="464"/>
      <c r="FE54" s="464"/>
    </row>
  </sheetData>
  <mergeCells count="343">
    <mergeCell ref="EO40:FE40"/>
    <mergeCell ref="A40:F40"/>
    <mergeCell ref="G40:X40"/>
    <mergeCell ref="Y40:AN40"/>
    <mergeCell ref="AO40:BE40"/>
    <mergeCell ref="BF40:BW40"/>
    <mergeCell ref="BX40:CP40"/>
    <mergeCell ref="CQ40:DH40"/>
    <mergeCell ref="DI40:DX40"/>
    <mergeCell ref="DY40:EN40"/>
    <mergeCell ref="Y54:AN54"/>
    <mergeCell ref="AO54:BE54"/>
    <mergeCell ref="BF54:BW54"/>
    <mergeCell ref="BX54:CP54"/>
    <mergeCell ref="CQ54:DH54"/>
    <mergeCell ref="DI54:DX54"/>
    <mergeCell ref="DY54:EN54"/>
    <mergeCell ref="EO54:FE54"/>
    <mergeCell ref="Y53:AN53"/>
    <mergeCell ref="AO53:BE53"/>
    <mergeCell ref="BF53:BW53"/>
    <mergeCell ref="BX53:CP53"/>
    <mergeCell ref="CQ53:DH53"/>
    <mergeCell ref="DI53:DX53"/>
    <mergeCell ref="Y52:AN52"/>
    <mergeCell ref="AO52:BE52"/>
    <mergeCell ref="BF52:BW52"/>
    <mergeCell ref="BX52:CP52"/>
    <mergeCell ref="CQ52:DH52"/>
    <mergeCell ref="DI52:DX52"/>
    <mergeCell ref="DY52:EN52"/>
    <mergeCell ref="EO52:FE52"/>
    <mergeCell ref="DY53:EN53"/>
    <mergeCell ref="EO53:FE53"/>
    <mergeCell ref="EO50:FE50"/>
    <mergeCell ref="A51:X51"/>
    <mergeCell ref="Y51:AN51"/>
    <mergeCell ref="AO51:BE51"/>
    <mergeCell ref="BF51:BW51"/>
    <mergeCell ref="BX51:CP51"/>
    <mergeCell ref="CQ51:DH51"/>
    <mergeCell ref="DI51:DX51"/>
    <mergeCell ref="DY51:EN51"/>
    <mergeCell ref="EO51:FE51"/>
    <mergeCell ref="A50:F50"/>
    <mergeCell ref="G50:X50"/>
    <mergeCell ref="Y50:AN50"/>
    <mergeCell ref="AO50:BE50"/>
    <mergeCell ref="BF50:BW50"/>
    <mergeCell ref="BX50:CP50"/>
    <mergeCell ref="CQ50:DH50"/>
    <mergeCell ref="DI50:DX50"/>
    <mergeCell ref="DY50:EN50"/>
    <mergeCell ref="EO47:FE47"/>
    <mergeCell ref="A48:F48"/>
    <mergeCell ref="G48:X48"/>
    <mergeCell ref="Y48:AN48"/>
    <mergeCell ref="AO48:BE48"/>
    <mergeCell ref="BF48:BW48"/>
    <mergeCell ref="BX48:CP48"/>
    <mergeCell ref="CQ48:DH48"/>
    <mergeCell ref="DI48:DX48"/>
    <mergeCell ref="DY48:EN48"/>
    <mergeCell ref="EO48:FE48"/>
    <mergeCell ref="A47:F47"/>
    <mergeCell ref="G47:X47"/>
    <mergeCell ref="Y47:AN47"/>
    <mergeCell ref="AO47:BE47"/>
    <mergeCell ref="BF47:BW47"/>
    <mergeCell ref="BX47:CP47"/>
    <mergeCell ref="CQ47:DH47"/>
    <mergeCell ref="DI47:DX47"/>
    <mergeCell ref="DY47:EN47"/>
    <mergeCell ref="EO45:FE45"/>
    <mergeCell ref="A46:F46"/>
    <mergeCell ref="G46:X46"/>
    <mergeCell ref="Y46:AN46"/>
    <mergeCell ref="AO46:BE46"/>
    <mergeCell ref="BF46:BW46"/>
    <mergeCell ref="BX46:CP46"/>
    <mergeCell ref="CQ46:DH46"/>
    <mergeCell ref="DI46:DX46"/>
    <mergeCell ref="DY46:EN46"/>
    <mergeCell ref="EO46:FE46"/>
    <mergeCell ref="A45:F45"/>
    <mergeCell ref="G45:X45"/>
    <mergeCell ref="Y45:AN45"/>
    <mergeCell ref="AO45:BE45"/>
    <mergeCell ref="BF45:BW45"/>
    <mergeCell ref="BX45:CP45"/>
    <mergeCell ref="CQ45:DH45"/>
    <mergeCell ref="DI45:DX45"/>
    <mergeCell ref="DY45:EN45"/>
    <mergeCell ref="EO43:FE43"/>
    <mergeCell ref="A44:F44"/>
    <mergeCell ref="G44:X44"/>
    <mergeCell ref="Y44:AN44"/>
    <mergeCell ref="AO44:BE44"/>
    <mergeCell ref="BF44:BW44"/>
    <mergeCell ref="BX44:CP44"/>
    <mergeCell ref="CQ44:DH44"/>
    <mergeCell ref="DI44:DX44"/>
    <mergeCell ref="DY44:EN44"/>
    <mergeCell ref="EO44:FE44"/>
    <mergeCell ref="A43:F43"/>
    <mergeCell ref="G43:X43"/>
    <mergeCell ref="Y43:AN43"/>
    <mergeCell ref="AO43:BE43"/>
    <mergeCell ref="BF43:BW43"/>
    <mergeCell ref="BX43:CP43"/>
    <mergeCell ref="CQ43:DH43"/>
    <mergeCell ref="DI43:DX43"/>
    <mergeCell ref="DY43:EN43"/>
    <mergeCell ref="EO41:FE41"/>
    <mergeCell ref="A42:F42"/>
    <mergeCell ref="G42:X42"/>
    <mergeCell ref="Y42:AN42"/>
    <mergeCell ref="AO42:BE42"/>
    <mergeCell ref="BF42:BW42"/>
    <mergeCell ref="BX42:CP42"/>
    <mergeCell ref="CQ42:DH42"/>
    <mergeCell ref="DI42:DX42"/>
    <mergeCell ref="DY42:EN42"/>
    <mergeCell ref="EO42:FE42"/>
    <mergeCell ref="A41:F41"/>
    <mergeCell ref="G41:X41"/>
    <mergeCell ref="Y41:AN41"/>
    <mergeCell ref="AO41:BE41"/>
    <mergeCell ref="BF41:BW41"/>
    <mergeCell ref="BX41:CP41"/>
    <mergeCell ref="CQ41:DH41"/>
    <mergeCell ref="DI41:DX41"/>
    <mergeCell ref="DY41:EN41"/>
    <mergeCell ref="EO38:FE38"/>
    <mergeCell ref="A39:F39"/>
    <mergeCell ref="G39:X39"/>
    <mergeCell ref="Y39:AN39"/>
    <mergeCell ref="AO39:BE39"/>
    <mergeCell ref="BF39:BW39"/>
    <mergeCell ref="BX39:CP39"/>
    <mergeCell ref="CQ39:DH39"/>
    <mergeCell ref="DI39:DX39"/>
    <mergeCell ref="DY39:EN39"/>
    <mergeCell ref="EO39:FE39"/>
    <mergeCell ref="A38:F38"/>
    <mergeCell ref="G38:X38"/>
    <mergeCell ref="Y38:AN38"/>
    <mergeCell ref="AO38:BE38"/>
    <mergeCell ref="BF38:BW38"/>
    <mergeCell ref="BX38:CP38"/>
    <mergeCell ref="CQ38:DH38"/>
    <mergeCell ref="DI38:DX38"/>
    <mergeCell ref="DY38:EN38"/>
    <mergeCell ref="EO36:FE36"/>
    <mergeCell ref="A37:F37"/>
    <mergeCell ref="G37:X37"/>
    <mergeCell ref="Y37:AN37"/>
    <mergeCell ref="AO37:BE37"/>
    <mergeCell ref="BF37:BW37"/>
    <mergeCell ref="BX37:CP37"/>
    <mergeCell ref="CQ37:DH37"/>
    <mergeCell ref="DI37:DX37"/>
    <mergeCell ref="DY37:EN37"/>
    <mergeCell ref="EO37:FE37"/>
    <mergeCell ref="A36:F36"/>
    <mergeCell ref="G36:X36"/>
    <mergeCell ref="Y36:AN36"/>
    <mergeCell ref="AO36:BE36"/>
    <mergeCell ref="BF36:BW36"/>
    <mergeCell ref="BX36:CP36"/>
    <mergeCell ref="CQ36:DH36"/>
    <mergeCell ref="DI36:DX36"/>
    <mergeCell ref="DY36:EN36"/>
    <mergeCell ref="EO32:FE32"/>
    <mergeCell ref="A35:F35"/>
    <mergeCell ref="G35:X35"/>
    <mergeCell ref="Y35:AN35"/>
    <mergeCell ref="AO35:BE35"/>
    <mergeCell ref="BF35:BW35"/>
    <mergeCell ref="BX35:CP35"/>
    <mergeCell ref="CQ35:DH35"/>
    <mergeCell ref="DI35:DX35"/>
    <mergeCell ref="DY35:EN35"/>
    <mergeCell ref="EO35:FE35"/>
    <mergeCell ref="A32:F32"/>
    <mergeCell ref="G32:X32"/>
    <mergeCell ref="Y32:AN32"/>
    <mergeCell ref="AO32:BE32"/>
    <mergeCell ref="BF32:BW32"/>
    <mergeCell ref="BX32:CP32"/>
    <mergeCell ref="CQ32:DH32"/>
    <mergeCell ref="DI32:DX32"/>
    <mergeCell ref="DY32:EN32"/>
    <mergeCell ref="EO30:FE30"/>
    <mergeCell ref="A31:F31"/>
    <mergeCell ref="G31:X31"/>
    <mergeCell ref="Y31:AN31"/>
    <mergeCell ref="AO31:BE31"/>
    <mergeCell ref="BF31:BW31"/>
    <mergeCell ref="BX31:CP31"/>
    <mergeCell ref="CQ31:DH31"/>
    <mergeCell ref="DI31:DX31"/>
    <mergeCell ref="DY31:EN31"/>
    <mergeCell ref="EO31:FE31"/>
    <mergeCell ref="A30:F30"/>
    <mergeCell ref="G30:X30"/>
    <mergeCell ref="Y30:AN30"/>
    <mergeCell ref="AO30:BE30"/>
    <mergeCell ref="BF30:BW30"/>
    <mergeCell ref="BX30:CP30"/>
    <mergeCell ref="CQ30:DH30"/>
    <mergeCell ref="DI30:DX30"/>
    <mergeCell ref="DY30:EN30"/>
    <mergeCell ref="EO28:FE28"/>
    <mergeCell ref="A29:F29"/>
    <mergeCell ref="G29:X29"/>
    <mergeCell ref="Y29:AN29"/>
    <mergeCell ref="AO29:BE29"/>
    <mergeCell ref="BF29:BW29"/>
    <mergeCell ref="BX29:CP29"/>
    <mergeCell ref="CQ29:DH29"/>
    <mergeCell ref="DI29:DX29"/>
    <mergeCell ref="DY29:EN29"/>
    <mergeCell ref="EO29:FE29"/>
    <mergeCell ref="A28:F28"/>
    <mergeCell ref="G28:X28"/>
    <mergeCell ref="Y28:AN28"/>
    <mergeCell ref="AO28:BE28"/>
    <mergeCell ref="BF28:BW28"/>
    <mergeCell ref="BX28:CP28"/>
    <mergeCell ref="CQ28:DH28"/>
    <mergeCell ref="DI28:DX28"/>
    <mergeCell ref="DY28:EN28"/>
    <mergeCell ref="EO26:FE26"/>
    <mergeCell ref="A27:F27"/>
    <mergeCell ref="G27:X27"/>
    <mergeCell ref="Y27:AN27"/>
    <mergeCell ref="AO27:BE27"/>
    <mergeCell ref="BF27:BW27"/>
    <mergeCell ref="BX27:CP27"/>
    <mergeCell ref="CQ27:DH27"/>
    <mergeCell ref="DI27:DX27"/>
    <mergeCell ref="DY27:EN27"/>
    <mergeCell ref="EO27:FE27"/>
    <mergeCell ref="A26:F26"/>
    <mergeCell ref="G26:X26"/>
    <mergeCell ref="Y26:AN26"/>
    <mergeCell ref="AO26:BE26"/>
    <mergeCell ref="BF26:BW26"/>
    <mergeCell ref="BX26:CP26"/>
    <mergeCell ref="CQ26:DH26"/>
    <mergeCell ref="DI26:DX26"/>
    <mergeCell ref="DY26:EN26"/>
    <mergeCell ref="EO24:FE24"/>
    <mergeCell ref="A25:F25"/>
    <mergeCell ref="G25:X25"/>
    <mergeCell ref="Y25:AN25"/>
    <mergeCell ref="AO25:BE25"/>
    <mergeCell ref="BF25:BW25"/>
    <mergeCell ref="BX25:CP25"/>
    <mergeCell ref="CQ25:DH25"/>
    <mergeCell ref="DI25:DX25"/>
    <mergeCell ref="DY25:EN25"/>
    <mergeCell ref="EO25:FE25"/>
    <mergeCell ref="A24:F24"/>
    <mergeCell ref="G24:X24"/>
    <mergeCell ref="Y24:AN24"/>
    <mergeCell ref="AO24:BE24"/>
    <mergeCell ref="BF24:BW24"/>
    <mergeCell ref="BX24:CP24"/>
    <mergeCell ref="CQ24:DH24"/>
    <mergeCell ref="DI24:DX24"/>
    <mergeCell ref="DY24:EN24"/>
    <mergeCell ref="BX21:CP21"/>
    <mergeCell ref="CQ21:DH21"/>
    <mergeCell ref="EO22:FE22"/>
    <mergeCell ref="A23:F23"/>
    <mergeCell ref="G23:X23"/>
    <mergeCell ref="Y23:AN23"/>
    <mergeCell ref="AO23:BE23"/>
    <mergeCell ref="BF23:BW23"/>
    <mergeCell ref="BX23:CP23"/>
    <mergeCell ref="CQ23:DH23"/>
    <mergeCell ref="DI23:DX23"/>
    <mergeCell ref="DY23:EN23"/>
    <mergeCell ref="EO23:FE23"/>
    <mergeCell ref="A22:F22"/>
    <mergeCell ref="G22:X22"/>
    <mergeCell ref="Y22:AN22"/>
    <mergeCell ref="AO22:BE22"/>
    <mergeCell ref="BF22:BW22"/>
    <mergeCell ref="BX22:CP22"/>
    <mergeCell ref="CQ22:DH22"/>
    <mergeCell ref="DI22:DX22"/>
    <mergeCell ref="DY22:EN22"/>
    <mergeCell ref="AO49:BE49"/>
    <mergeCell ref="BF49:BW49"/>
    <mergeCell ref="BX49:CP49"/>
    <mergeCell ref="CQ49:DH49"/>
    <mergeCell ref="DI49:DX49"/>
    <mergeCell ref="DY49:EN49"/>
    <mergeCell ref="A6:FE6"/>
    <mergeCell ref="BE7:CQ7"/>
    <mergeCell ref="A9:FE9"/>
    <mergeCell ref="A11:FE11"/>
    <mergeCell ref="X13:FE13"/>
    <mergeCell ref="A15:AO15"/>
    <mergeCell ref="AP15:FE15"/>
    <mergeCell ref="A17:FE17"/>
    <mergeCell ref="A19:F21"/>
    <mergeCell ref="G19:X21"/>
    <mergeCell ref="Y19:AN21"/>
    <mergeCell ref="AO19:DH19"/>
    <mergeCell ref="DI19:DX21"/>
    <mergeCell ref="DY19:EN21"/>
    <mergeCell ref="EO19:FE21"/>
    <mergeCell ref="AO20:BE21"/>
    <mergeCell ref="BF20:DH20"/>
    <mergeCell ref="BF21:BW21"/>
    <mergeCell ref="EO49:FE49"/>
    <mergeCell ref="A33:F33"/>
    <mergeCell ref="G33:X33"/>
    <mergeCell ref="Y33:AN33"/>
    <mergeCell ref="AO33:BE33"/>
    <mergeCell ref="BF33:BW33"/>
    <mergeCell ref="BX33:CP33"/>
    <mergeCell ref="CQ33:DH33"/>
    <mergeCell ref="DI33:DX33"/>
    <mergeCell ref="DY33:EN33"/>
    <mergeCell ref="EO33:FE33"/>
    <mergeCell ref="A34:F34"/>
    <mergeCell ref="G34:X34"/>
    <mergeCell ref="Y34:AN34"/>
    <mergeCell ref="AO34:BE34"/>
    <mergeCell ref="BF34:BW34"/>
    <mergeCell ref="BX34:CP34"/>
    <mergeCell ref="CQ34:DH34"/>
    <mergeCell ref="DI34:DX34"/>
    <mergeCell ref="DY34:EN34"/>
    <mergeCell ref="EO34:FE34"/>
    <mergeCell ref="A49:F49"/>
    <mergeCell ref="G49:X49"/>
    <mergeCell ref="Y49:AN49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стр.1_4</vt:lpstr>
      <vt:lpstr>стр.1_4 (2)</vt:lpstr>
      <vt:lpstr>1.1.</vt:lpstr>
      <vt:lpstr>налоги</vt:lpstr>
      <vt:lpstr>Лист1</vt:lpstr>
      <vt:lpstr>стр.5_6</vt:lpstr>
      <vt:lpstr>Лист3</vt:lpstr>
      <vt:lpstr>Лист2</vt:lpstr>
      <vt:lpstr>'стр.1_4 (2)'!Заголовки_для_печати</vt:lpstr>
      <vt:lpstr>стр.5_6!Заголовки_для_печати</vt:lpstr>
      <vt:lpstr>Лист1!Область_печати</vt:lpstr>
      <vt:lpstr>Лист2!Область_печати</vt:lpstr>
      <vt:lpstr>стр.1_4!Область_печати</vt:lpstr>
      <vt:lpstr>'стр.1_4 (2)'!Область_печати</vt:lpstr>
      <vt:lpstr>стр.5_6!Область_печати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 Windows</cp:lastModifiedBy>
  <cp:lastPrinted>2023-03-02T06:45:40Z</cp:lastPrinted>
  <dcterms:created xsi:type="dcterms:W3CDTF">2011-01-11T10:25:48Z</dcterms:created>
  <dcterms:modified xsi:type="dcterms:W3CDTF">2023-03-02T06:48:31Z</dcterms:modified>
</cp:coreProperties>
</file>